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esktop\ПХД 23 ЗХ\"/>
    </mc:Choice>
  </mc:AlternateContent>
  <bookViews>
    <workbookView xWindow="0" yWindow="0" windowWidth="21600" windowHeight="9600" activeTab="2"/>
  </bookViews>
  <sheets>
    <sheet name="стр.1" sheetId="7" r:id="rId1"/>
    <sheet name="Лист1" sheetId="1" r:id="rId2"/>
    <sheet name="Лист2" sheetId="2" r:id="rId3"/>
  </sheets>
  <definedNames>
    <definedName name="_xlnm.Print_Area" localSheetId="1">Лист1!$A$1:$G$89</definedName>
    <definedName name="_xlnm.Print_Area" localSheetId="2">Лист2!$A$1:$I$44</definedName>
    <definedName name="_xlnm.Print_Area" localSheetId="0">стр.1!$A$1:$DD$37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D74" i="1" l="1"/>
  <c r="D77" i="1"/>
  <c r="D14" i="1" l="1"/>
  <c r="D19" i="1" l="1"/>
  <c r="D72" i="1" l="1"/>
  <c r="F27" i="2"/>
  <c r="E74" i="1"/>
  <c r="F74" i="1"/>
  <c r="D75" i="1"/>
  <c r="D13" i="1"/>
  <c r="D44" i="1"/>
  <c r="D36" i="1"/>
  <c r="E41" i="1" l="1"/>
  <c r="E40" i="1" s="1"/>
  <c r="D41" i="1"/>
  <c r="D33" i="1" l="1"/>
  <c r="D67" i="1" l="1"/>
  <c r="H20" i="2"/>
  <c r="G20" i="2"/>
  <c r="F19" i="2" l="1"/>
  <c r="F16" i="2" s="1"/>
  <c r="F15" i="2" s="1"/>
  <c r="F19" i="1"/>
  <c r="I15" i="1" s="1"/>
  <c r="H70" i="1"/>
  <c r="F13" i="1"/>
  <c r="E13" i="1"/>
  <c r="G29" i="2" l="1"/>
  <c r="H29" i="2"/>
  <c r="F72" i="1"/>
  <c r="F67" i="1" s="1"/>
  <c r="H16" i="2" s="1"/>
  <c r="E72" i="1"/>
  <c r="E67" i="1" s="1"/>
  <c r="G16" i="2" s="1"/>
  <c r="D18" i="1" l="1"/>
  <c r="D9" i="1" s="1"/>
  <c r="I9" i="1" s="1"/>
  <c r="F18" i="1"/>
  <c r="I13" i="1" s="1"/>
  <c r="E18" i="1"/>
  <c r="E9" i="1" s="1"/>
  <c r="I11" i="1" s="1"/>
  <c r="D21" i="1"/>
  <c r="H22" i="2" l="1"/>
  <c r="G22" i="2"/>
  <c r="G15" i="2" l="1"/>
  <c r="G7" i="2" s="1"/>
  <c r="G19" i="2" l="1"/>
  <c r="G32" i="2" s="1"/>
  <c r="G35" i="2" s="1"/>
  <c r="H19" i="2" l="1"/>
  <c r="H15" i="2"/>
  <c r="H7" i="2" s="1"/>
  <c r="F21" i="1"/>
  <c r="E21" i="1"/>
  <c r="D78" i="1"/>
  <c r="E78" i="1"/>
  <c r="L7" i="2" s="1"/>
  <c r="F41" i="1"/>
  <c r="F40" i="1" s="1"/>
  <c r="D40" i="1"/>
  <c r="F33" i="1"/>
  <c r="E33" i="1"/>
  <c r="F78" i="1"/>
  <c r="E50" i="1"/>
  <c r="F50" i="1"/>
  <c r="D50" i="1"/>
  <c r="E82" i="1"/>
  <c r="F82" i="1"/>
  <c r="D82" i="1"/>
  <c r="E87" i="1"/>
  <c r="F87" i="1"/>
  <c r="D87" i="1"/>
  <c r="G72" i="1"/>
  <c r="G67" i="1" s="1"/>
  <c r="G30" i="1" s="1"/>
  <c r="G78" i="1"/>
  <c r="E65" i="1"/>
  <c r="F65" i="1"/>
  <c r="D65" i="1"/>
  <c r="E61" i="1"/>
  <c r="F61" i="1"/>
  <c r="D61" i="1"/>
  <c r="E57" i="1"/>
  <c r="F57" i="1"/>
  <c r="D57" i="1"/>
  <c r="E27" i="1"/>
  <c r="F27" i="1"/>
  <c r="D27" i="1"/>
  <c r="G21" i="1"/>
  <c r="G13" i="1"/>
  <c r="E10" i="1"/>
  <c r="F10" i="1"/>
  <c r="G10" i="1"/>
  <c r="G9" i="1" s="1"/>
  <c r="D10" i="1"/>
  <c r="H32" i="2" l="1"/>
  <c r="H36" i="2" s="1"/>
  <c r="D31" i="1"/>
  <c r="M7" i="2"/>
  <c r="F31" i="1"/>
  <c r="E31" i="1"/>
  <c r="E30" i="1" s="1"/>
  <c r="K30" i="1" s="1"/>
  <c r="D30" i="1" l="1"/>
  <c r="J30" i="1" s="1"/>
  <c r="F30" i="1"/>
  <c r="L30" i="1" s="1"/>
  <c r="F7" i="2"/>
  <c r="F34" i="2" s="1"/>
  <c r="F32" i="2" s="1"/>
  <c r="K32" i="2" s="1"/>
  <c r="K7" i="2" l="1"/>
  <c r="K17" i="2"/>
  <c r="K11" i="2"/>
  <c r="L11" i="2"/>
</calcChain>
</file>

<file path=xl/comments1.xml><?xml version="1.0" encoding="utf-8"?>
<comments xmlns="http://schemas.openxmlformats.org/spreadsheetml/2006/main">
  <authors>
    <author>A320MK</author>
    <author>Admin</author>
    <author>SASHA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</t>
        </r>
        <r>
          <rPr>
            <sz val="9"/>
            <color indexed="81"/>
            <rFont val="Tahoma"/>
            <family val="2"/>
            <charset val="204"/>
          </rPr>
          <t xml:space="preserve">
970000
 это вн.бюджет</t>
        </r>
      </text>
    </comment>
    <comment ref="D14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мунип.задание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A320MK:иные цели,целевые субсидии</t>
        </r>
      </text>
    </comment>
    <comment ref="D72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бюджет и вн.бюджет
420000
</t>
        </r>
      </text>
    </comment>
    <comment ref="D74" authorId="2" shapeId="0">
      <text>
        <r>
          <rPr>
            <b/>
            <sz val="9"/>
            <color indexed="81"/>
            <rFont val="Tahoma"/>
            <charset val="1"/>
          </rPr>
          <t>SASHA:</t>
        </r>
        <r>
          <rPr>
            <sz val="9"/>
            <color indexed="81"/>
            <rFont val="Tahoma"/>
            <charset val="1"/>
          </rPr>
          <t xml:space="preserve">
101515-это вода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20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целевые субстдии</t>
        </r>
      </text>
    </comment>
    <comment ref="F27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родительская плата</t>
        </r>
      </text>
    </comment>
  </commentList>
</comments>
</file>

<file path=xl/sharedStrings.xml><?xml version="1.0" encoding="utf-8"?>
<sst xmlns="http://schemas.openxmlformats.org/spreadsheetml/2006/main" count="238" uniqueCount="149">
  <si>
    <r>
      <t xml:space="preserve">  </t>
    </r>
    <r>
      <rPr>
        <b/>
        <sz val="12"/>
        <color indexed="8"/>
        <rFont val="Times New Roman"/>
        <family val="1"/>
        <charset val="204"/>
      </rPr>
      <t>Раздел I. Поступления и выплаты</t>
    </r>
  </si>
  <si>
    <t xml:space="preserve">  Наименование показателя</t>
  </si>
  <si>
    <t>Код строки</t>
  </si>
  <si>
    <t>Код по бюджетной классификации Российской Федерации &lt;3&gt;</t>
  </si>
  <si>
    <t>Сумма</t>
  </si>
  <si>
    <t>финансовый год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</si>
  <si>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</si>
  <si>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</si>
  <si>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</si>
  <si>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</si>
  <si>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</si>
  <si>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</si>
  <si>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</si>
  <si>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</si>
  <si>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</si>
  <si>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</si>
  <si>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</si>
  <si>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</si>
  <si>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 xml:space="preserve">в том числе: 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</si>
  <si>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</si>
  <si>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</si>
  <si>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</si>
  <si>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</si>
  <si>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</si>
  <si>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х</t>
  </si>
  <si>
    <t>Расходы, всего</t>
  </si>
  <si>
    <t>на выплаты персоналу, всего</t>
  </si>
  <si>
    <t xml:space="preserve">  х</t>
  </si>
  <si>
    <t>оплата труда, из них:</t>
  </si>
  <si>
    <t>за счет средств районного бюджета</t>
  </si>
  <si>
    <t>за счет средств областного бюджета (областные и федеральные средства)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</si>
  <si>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</si>
  <si>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</si>
  <si>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</si>
  <si>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из них: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</si>
  <si>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</si>
  <si>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</si>
  <si>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</si>
  <si>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</si>
  <si>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</si>
  <si>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</si>
  <si>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</si>
  <si>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</si>
  <si>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</si>
  <si>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</si>
  <si>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</si>
  <si>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</si>
  <si>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</si>
  <si>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</si>
  <si>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</si>
  <si>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</si>
  <si>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</si>
  <si>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</si>
  <si>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</si>
  <si>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</si>
  <si>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</si>
  <si>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</si>
  <si>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</si>
  <si>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</si>
  <si>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 х</t>
  </si>
  <si>
    <t>возврат в бюджет средств субсидии</t>
  </si>
  <si>
    <r>
      <t xml:space="preserve">прочие поступления, всего </t>
    </r>
    <r>
      <rPr>
        <vertAlign val="superscript"/>
        <sz val="8"/>
        <color indexed="8"/>
        <rFont val="Times New Roman"/>
        <family val="1"/>
        <charset val="204"/>
      </rPr>
      <t>6</t>
    </r>
  </si>
  <si>
    <r>
      <t xml:space="preserve">расходы на закупку товаров, работ, услуг, всего </t>
    </r>
    <r>
      <rPr>
        <vertAlign val="superscript"/>
        <sz val="8"/>
        <color indexed="8"/>
        <rFont val="Times New Roman"/>
        <family val="1"/>
        <charset val="204"/>
      </rPr>
      <t>7</t>
    </r>
  </si>
  <si>
    <r>
      <t xml:space="preserve">Выплаты, уменьшающие доход, всего </t>
    </r>
    <r>
      <rPr>
        <b/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</si>
  <si>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прибыль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</si>
  <si>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</si>
  <si>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</si>
  <si>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Прочие выплаты,всего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</si>
  <si>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 xml:space="preserve">Раздел II Сведения по выплатам на закупки товаров, работ, услуг </t>
    </r>
    <r>
      <rPr>
        <b/>
        <vertAlign val="superscript"/>
        <sz val="12"/>
        <color indexed="8"/>
        <rFont val="Times New Roman"/>
        <family val="1"/>
        <charset val="204"/>
      </rPr>
      <t>10</t>
    </r>
  </si>
  <si>
    <t>Наименование показателя</t>
  </si>
  <si>
    <r>
      <t xml:space="preserve">Код по бюджетной классификации Российской Федерации </t>
    </r>
    <r>
      <rPr>
        <b/>
        <vertAlign val="superscript"/>
        <sz val="9"/>
        <color indexed="8"/>
        <rFont val="Times New Roman"/>
        <family val="1"/>
        <charset val="204"/>
      </rPr>
      <t>3</t>
    </r>
  </si>
  <si>
    <r>
      <t xml:space="preserve">Выплаты на закупку товаров, работ, услуг, всего </t>
    </r>
    <r>
      <rPr>
        <b/>
        <vertAlign val="superscript"/>
        <sz val="9"/>
        <color indexed="8"/>
        <rFont val="Times New Roman"/>
        <family val="1"/>
        <charset val="204"/>
      </rPr>
      <t>11</t>
    </r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</si>
  <si>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</si>
  <si>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</si>
  <si>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</si>
  <si>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</si>
  <si>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t>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</si>
  <si>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</si>
  <si>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</si>
  <si>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9"/>
        <color indexed="8"/>
        <rFont val="Times New Roman"/>
        <family val="1"/>
        <charset val="204"/>
      </rPr>
      <t>15</t>
    </r>
  </si>
  <si>
    <t>за счет прочих источников финансового обеспечения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</si>
  <si>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color indexed="8"/>
        <rFont val="Times New Roman"/>
        <family val="1"/>
        <charset val="204"/>
      </rPr>
      <t>16</t>
    </r>
  </si>
  <si>
    <t>в том числе по году начала закупки:</t>
  </si>
  <si>
    <t>Руководитель учреждения</t>
  </si>
  <si>
    <t xml:space="preserve">                                                      (подпись)        (расшифровка подписи)</t>
  </si>
  <si>
    <t xml:space="preserve">                                            (подпись)            (расшифровка подписи)</t>
  </si>
  <si>
    <t>План</t>
  </si>
  <si>
    <t>Дата</t>
  </si>
  <si>
    <t>по Сводному реестру</t>
  </si>
  <si>
    <t>ИНН</t>
  </si>
  <si>
    <t>Единица измерения: руб.</t>
  </si>
  <si>
    <t>(с точностью до второго десятичного знака)</t>
  </si>
  <si>
    <t>УТВЕРЖДАЮ</t>
  </si>
  <si>
    <t>(должность лица, утверждающего документ)</t>
  </si>
  <si>
    <t xml:space="preserve">М.П. </t>
  </si>
  <si>
    <t>(подпись, расшифровка подписи)</t>
  </si>
  <si>
    <t>"</t>
  </si>
  <si>
    <t xml:space="preserve"> г.</t>
  </si>
  <si>
    <t>(наименование учреждения (подразделения)</t>
  </si>
  <si>
    <t>Коды</t>
  </si>
  <si>
    <t>КПП</t>
  </si>
  <si>
    <t>571401001</t>
  </si>
  <si>
    <t>единица измерения по ОКЕИ</t>
  </si>
  <si>
    <t>383</t>
  </si>
  <si>
    <t>Приложение</t>
  </si>
  <si>
    <t>Форма</t>
  </si>
  <si>
    <t xml:space="preserve">к Порядку составления  и утверждения плана финансово-хозяйственной деятельности муниципальных бюджетных учреждений        Кромского района Орловской области
</t>
  </si>
  <si>
    <t>Директор школы</t>
  </si>
  <si>
    <t xml:space="preserve"> глава по БК</t>
  </si>
  <si>
    <t xml:space="preserve">Наименование  органа, осуществляющего функции и полномочия учредителя </t>
  </si>
  <si>
    <t>Название органа, осуществляющего функции и полномочия учредителя</t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</si>
  <si>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</si>
  <si>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</si>
  <si>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>54301763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</si>
  <si>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</si>
  <si>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X</t>
  </si>
  <si>
    <t>Год начало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</si>
  <si>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
в том числе по году начала закупки:</t>
  </si>
  <si>
    <t>0001</t>
  </si>
  <si>
    <t>0002</t>
  </si>
  <si>
    <t xml:space="preserve">в том числе:
целевые субсидии 
</t>
  </si>
  <si>
    <t>гранты, предоставляемые бюджетным учреждениям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</si>
  <si>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</si>
  <si>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</si>
  <si>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Вид документа</t>
  </si>
  <si>
    <t>Исполнитель                  _____________    _______А.В. Сенина_________</t>
  </si>
  <si>
    <t>Казимирова С.А.</t>
  </si>
  <si>
    <t>543Ц85910</t>
  </si>
  <si>
    <t>5714003006</t>
  </si>
  <si>
    <t xml:space="preserve"> </t>
  </si>
  <si>
    <t>МБОУ КР  ОО  "Закромско-Хуторская основная общеобразовательная школа"</t>
  </si>
  <si>
    <t>(уполномоченное лицо)          _____________ _____С.А. Казимирова</t>
  </si>
  <si>
    <t xml:space="preserve">в том числе:
в соответствии с Федеральным законом N 44-ФЗ
</t>
  </si>
  <si>
    <t xml:space="preserve">из них &lt;10.1&gt;:
</t>
  </si>
  <si>
    <t xml:space="preserve">из них &lt;10.2&gt;:
</t>
  </si>
  <si>
    <t>*</t>
  </si>
  <si>
    <t>из них &lt;10.1&gt;</t>
  </si>
  <si>
    <t xml:space="preserve">      x</t>
  </si>
  <si>
    <t>из них &lt;10.2&gt;</t>
  </si>
  <si>
    <t xml:space="preserve">На 2023г.текущий </t>
  </si>
  <si>
    <t>На 2024г.первый год планового периода</t>
  </si>
  <si>
    <t>На 2025г.второй год планового периода</t>
  </si>
  <si>
    <t>(на 2023г. и плановый период 2024г. и 2025 годов)</t>
  </si>
  <si>
    <t>0</t>
  </si>
  <si>
    <t>23</t>
  </si>
  <si>
    <t xml:space="preserve">финансово-хозяйственной деятельности  на 2023г. </t>
  </si>
  <si>
    <t>26</t>
  </si>
  <si>
    <t>июня</t>
  </si>
  <si>
    <t>26.06.23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</si>
</sst>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8"/>
      <color indexed="8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0" fillId="0" borderId="0"/>
    <xf numFmtId="164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3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3" fillId="0" borderId="0" xfId="1" applyFont="1"/>
    <xf numFmtId="0" fontId="14" fillId="0" borderId="0" xfId="1" applyFont="1"/>
    <xf numFmtId="0" fontId="14" fillId="0" borderId="0" xfId="1" applyFont="1" applyAlignment="1">
      <alignment horizontal="right"/>
    </xf>
    <xf numFmtId="49" fontId="14" fillId="0" borderId="0" xfId="1" applyNumberFormat="1" applyFont="1" applyBorder="1" applyAlignment="1">
      <alignment horizontal="left"/>
    </xf>
    <xf numFmtId="0" fontId="15" fillId="0" borderId="0" xfId="1" applyFont="1"/>
    <xf numFmtId="0" fontId="15" fillId="0" borderId="5" xfId="1" applyFont="1" applyBorder="1"/>
    <xf numFmtId="0" fontId="15" fillId="0" borderId="5" xfId="1" applyFont="1" applyBorder="1" applyAlignment="1">
      <alignment horizontal="right"/>
    </xf>
    <xf numFmtId="49" fontId="15" fillId="0" borderId="5" xfId="1" applyNumberFormat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49" fontId="14" fillId="0" borderId="0" xfId="1" applyNumberFormat="1" applyFont="1" applyFill="1" applyBorder="1" applyAlignment="1">
      <alignment horizontal="left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/>
    <xf numFmtId="0" fontId="14" fillId="0" borderId="0" xfId="1" applyFont="1" applyFill="1" applyAlignment="1">
      <alignment horizontal="left"/>
    </xf>
    <xf numFmtId="0" fontId="19" fillId="0" borderId="0" xfId="1" applyFont="1" applyBorder="1" applyAlignment="1">
      <alignment horizontal="left"/>
    </xf>
    <xf numFmtId="49" fontId="19" fillId="0" borderId="0" xfId="1" applyNumberFormat="1" applyFont="1" applyBorder="1" applyAlignment="1">
      <alignment horizontal="left"/>
    </xf>
    <xf numFmtId="49" fontId="14" fillId="0" borderId="0" xfId="1" applyNumberFormat="1" applyFont="1" applyFill="1" applyBorder="1" applyAlignment="1">
      <alignment horizontal="center"/>
    </xf>
    <xf numFmtId="0" fontId="15" fillId="0" borderId="0" xfId="1" applyFont="1" applyAlignment="1"/>
    <xf numFmtId="0" fontId="8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49" fontId="18" fillId="0" borderId="0" xfId="1" applyNumberFormat="1" applyFont="1" applyFill="1" applyBorder="1" applyAlignment="1">
      <alignment wrapText="1"/>
    </xf>
    <xf numFmtId="0" fontId="13" fillId="0" borderId="0" xfId="1" applyFont="1" applyAlignment="1">
      <alignment vertical="top" wrapText="1"/>
    </xf>
    <xf numFmtId="164" fontId="0" fillId="0" borderId="0" xfId="0" applyNumberFormat="1"/>
    <xf numFmtId="0" fontId="3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7" borderId="16" xfId="0" applyNumberFormat="1" applyFill="1" applyBorder="1"/>
    <xf numFmtId="0" fontId="0" fillId="0" borderId="17" xfId="0" applyBorder="1"/>
    <xf numFmtId="164" fontId="3" fillId="6" borderId="18" xfId="2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164" fontId="3" fillId="4" borderId="18" xfId="2" applyFont="1" applyFill="1" applyBorder="1" applyAlignment="1">
      <alignment vertical="top" wrapText="1"/>
    </xf>
    <xf numFmtId="164" fontId="3" fillId="4" borderId="18" xfId="0" applyNumberFormat="1" applyFont="1" applyFill="1" applyBorder="1" applyAlignment="1">
      <alignment vertical="top" wrapText="1"/>
    </xf>
    <xf numFmtId="164" fontId="3" fillId="3" borderId="18" xfId="2" applyFont="1" applyFill="1" applyBorder="1" applyAlignment="1">
      <alignment vertical="top" wrapText="1"/>
    </xf>
    <xf numFmtId="164" fontId="3" fillId="0" borderId="18" xfId="2" applyFont="1" applyBorder="1" applyAlignment="1">
      <alignment vertical="top" wrapText="1"/>
    </xf>
    <xf numFmtId="164" fontId="3" fillId="8" borderId="18" xfId="2" applyFont="1" applyFill="1" applyBorder="1" applyAlignment="1">
      <alignment vertical="top" wrapText="1"/>
    </xf>
    <xf numFmtId="164" fontId="3" fillId="8" borderId="18" xfId="2" applyFont="1" applyFill="1" applyBorder="1" applyAlignment="1">
      <alignment horizontal="center" vertical="top" wrapText="1"/>
    </xf>
    <xf numFmtId="164" fontId="3" fillId="8" borderId="18" xfId="0" applyNumberFormat="1" applyFont="1" applyFill="1" applyBorder="1" applyAlignment="1">
      <alignment vertical="top" wrapText="1"/>
    </xf>
    <xf numFmtId="164" fontId="3" fillId="9" borderId="18" xfId="0" applyNumberFormat="1" applyFont="1" applyFill="1" applyBorder="1" applyAlignment="1">
      <alignment vertical="top" wrapText="1"/>
    </xf>
    <xf numFmtId="164" fontId="3" fillId="9" borderId="18" xfId="2" applyFont="1" applyFill="1" applyBorder="1" applyAlignment="1">
      <alignment vertical="top" wrapText="1"/>
    </xf>
    <xf numFmtId="164" fontId="0" fillId="0" borderId="8" xfId="0" applyNumberFormat="1" applyBorder="1"/>
    <xf numFmtId="164" fontId="0" fillId="0" borderId="19" xfId="0" applyNumberFormat="1" applyBorder="1"/>
    <xf numFmtId="164" fontId="0" fillId="0" borderId="9" xfId="0" applyNumberFormat="1" applyBorder="1"/>
    <xf numFmtId="0" fontId="3" fillId="0" borderId="1" xfId="0" applyFont="1" applyBorder="1" applyAlignment="1">
      <alignment horizontal="right" wrapText="1"/>
    </xf>
    <xf numFmtId="164" fontId="3" fillId="2" borderId="1" xfId="2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4" fontId="3" fillId="7" borderId="1" xfId="2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164" fontId="3" fillId="0" borderId="1" xfId="2" applyFont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4" fontId="3" fillId="6" borderId="1" xfId="2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164" fontId="3" fillId="4" borderId="1" xfId="2" applyFont="1" applyFill="1" applyBorder="1" applyAlignment="1">
      <alignment horizontal="right" wrapText="1"/>
    </xf>
    <xf numFmtId="164" fontId="3" fillId="5" borderId="1" xfId="2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64" fontId="3" fillId="0" borderId="18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5" fillId="0" borderId="0" xfId="4"/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wrapText="1"/>
    </xf>
    <xf numFmtId="0" fontId="3" fillId="11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vertical="top" wrapText="1"/>
    </xf>
    <xf numFmtId="0" fontId="3" fillId="13" borderId="18" xfId="0" applyFont="1" applyFill="1" applyBorder="1" applyAlignment="1">
      <alignment vertical="top" wrapText="1"/>
    </xf>
    <xf numFmtId="164" fontId="3" fillId="12" borderId="18" xfId="0" applyNumberFormat="1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3" fillId="12" borderId="18" xfId="0" applyFont="1" applyFill="1" applyBorder="1" applyAlignment="1">
      <alignment horizontal="center" vertical="top" wrapText="1"/>
    </xf>
    <xf numFmtId="164" fontId="3" fillId="12" borderId="18" xfId="2" applyFont="1" applyFill="1" applyBorder="1" applyAlignment="1">
      <alignment horizontal="center" vertical="top" wrapText="1"/>
    </xf>
    <xf numFmtId="164" fontId="3" fillId="11" borderId="18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164" fontId="3" fillId="12" borderId="1" xfId="2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0" fontId="29" fillId="0" borderId="31" xfId="0" applyFont="1" applyBorder="1" applyAlignment="1">
      <alignment vertical="center" wrapText="1"/>
    </xf>
    <xf numFmtId="0" fontId="7" fillId="14" borderId="2" xfId="0" applyFont="1" applyFill="1" applyBorder="1" applyAlignment="1">
      <alignment vertical="top" wrapText="1"/>
    </xf>
    <xf numFmtId="0" fontId="3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right" wrapText="1"/>
    </xf>
    <xf numFmtId="2" fontId="3" fillId="0" borderId="2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4" borderId="6" xfId="0" applyFont="1" applyFill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29" fillId="0" borderId="33" xfId="0" applyFont="1" applyBorder="1" applyAlignment="1">
      <alignment vertical="center" wrapText="1"/>
    </xf>
    <xf numFmtId="2" fontId="3" fillId="14" borderId="6" xfId="0" applyNumberFormat="1" applyFont="1" applyFill="1" applyBorder="1" applyAlignment="1">
      <alignment horizontal="right" wrapText="1"/>
    </xf>
    <xf numFmtId="166" fontId="3" fillId="14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166" fontId="3" fillId="7" borderId="1" xfId="2" applyNumberFormat="1" applyFont="1" applyFill="1" applyBorder="1" applyAlignment="1">
      <alignment horizontal="right" wrapText="1"/>
    </xf>
    <xf numFmtId="164" fontId="3" fillId="0" borderId="26" xfId="2" applyFont="1" applyBorder="1" applyAlignment="1">
      <alignment horizontal="right" wrapText="1"/>
    </xf>
    <xf numFmtId="0" fontId="14" fillId="0" borderId="0" xfId="1" applyFont="1" applyAlignment="1">
      <alignment horizontal="right"/>
    </xf>
    <xf numFmtId="166" fontId="1" fillId="0" borderId="0" xfId="0" applyNumberFormat="1" applyFont="1" applyAlignment="1">
      <alignment wrapText="1"/>
    </xf>
    <xf numFmtId="0" fontId="13" fillId="0" borderId="0" xfId="1" applyFont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3" fillId="9" borderId="18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26" fillId="11" borderId="18" xfId="0" applyFont="1" applyFill="1" applyBorder="1" applyAlignment="1">
      <alignment horizontal="center" vertical="top" wrapText="1"/>
    </xf>
    <xf numFmtId="0" fontId="26" fillId="12" borderId="18" xfId="0" applyFont="1" applyFill="1" applyBorder="1" applyAlignment="1">
      <alignment horizontal="center" vertical="top" wrapText="1"/>
    </xf>
    <xf numFmtId="0" fontId="26" fillId="13" borderId="18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 vertical="center" wrapText="1"/>
    </xf>
    <xf numFmtId="0" fontId="26" fillId="10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  <xf numFmtId="0" fontId="29" fillId="0" borderId="18" xfId="0" applyFont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top" wrapText="1"/>
    </xf>
    <xf numFmtId="0" fontId="3" fillId="15" borderId="18" xfId="0" applyFont="1" applyFill="1" applyBorder="1" applyAlignment="1">
      <alignment vertical="top" wrapText="1"/>
    </xf>
    <xf numFmtId="164" fontId="3" fillId="15" borderId="18" xfId="2" applyFont="1" applyFill="1" applyBorder="1" applyAlignment="1">
      <alignment vertical="top" wrapText="1"/>
    </xf>
    <xf numFmtId="0" fontId="29" fillId="15" borderId="18" xfId="0" applyFont="1" applyFill="1" applyBorder="1" applyAlignment="1">
      <alignment horizontal="center" vertical="center" wrapText="1"/>
    </xf>
    <xf numFmtId="164" fontId="3" fillId="15" borderId="18" xfId="0" applyNumberFormat="1" applyFont="1" applyFill="1" applyBorder="1" applyAlignment="1">
      <alignment vertical="top" wrapText="1"/>
    </xf>
    <xf numFmtId="0" fontId="29" fillId="15" borderId="18" xfId="0" applyFont="1" applyFill="1" applyBorder="1" applyAlignment="1">
      <alignment horizontal="left" vertical="center" wrapText="1"/>
    </xf>
    <xf numFmtId="0" fontId="29" fillId="15" borderId="18" xfId="0" applyFont="1" applyFill="1" applyBorder="1" applyAlignment="1">
      <alignment vertical="center" wrapText="1"/>
    </xf>
    <xf numFmtId="0" fontId="3" fillId="13" borderId="23" xfId="0" applyFont="1" applyFill="1" applyBorder="1" applyAlignment="1">
      <alignment vertical="top" wrapText="1"/>
    </xf>
    <xf numFmtId="0" fontId="3" fillId="13" borderId="20" xfId="0" applyFont="1" applyFill="1" applyBorder="1" applyAlignment="1">
      <alignment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164" fontId="3" fillId="15" borderId="1" xfId="2" applyFont="1" applyFill="1" applyBorder="1" applyAlignment="1">
      <alignment horizontal="right" wrapText="1"/>
    </xf>
    <xf numFmtId="0" fontId="14" fillId="0" borderId="5" xfId="1" applyFont="1" applyFill="1" applyBorder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 applyBorder="1" applyAlignment="1">
      <alignment horizontal="right" vertical="top" wrapText="1"/>
    </xf>
    <xf numFmtId="0" fontId="13" fillId="0" borderId="22" xfId="1" applyFont="1" applyBorder="1" applyAlignment="1">
      <alignment horizontal="right" vertical="top"/>
    </xf>
    <xf numFmtId="49" fontId="14" fillId="0" borderId="5" xfId="1" applyNumberFormat="1" applyFont="1" applyFill="1" applyBorder="1" applyAlignment="1">
      <alignment horizontal="right"/>
    </xf>
    <xf numFmtId="0" fontId="14" fillId="0" borderId="0" xfId="1" applyFont="1" applyBorder="1" applyAlignment="1">
      <alignment horizontal="right"/>
    </xf>
    <xf numFmtId="49" fontId="14" fillId="0" borderId="23" xfId="1" applyNumberFormat="1" applyFont="1" applyFill="1" applyBorder="1" applyAlignment="1">
      <alignment horizontal="center"/>
    </xf>
    <xf numFmtId="49" fontId="14" fillId="0" borderId="21" xfId="1" applyNumberFormat="1" applyFont="1" applyFill="1" applyBorder="1" applyAlignment="1">
      <alignment horizontal="center"/>
    </xf>
    <xf numFmtId="49" fontId="14" fillId="0" borderId="20" xfId="1" applyNumberFormat="1" applyFont="1" applyFill="1" applyBorder="1" applyAlignment="1">
      <alignment horizontal="center"/>
    </xf>
    <xf numFmtId="0" fontId="16" fillId="0" borderId="22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23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49" fontId="18" fillId="0" borderId="5" xfId="1" applyNumberFormat="1" applyFont="1" applyFill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5" xfId="2" applyFont="1" applyBorder="1" applyAlignment="1">
      <alignment horizontal="right" wrapText="1"/>
    </xf>
    <xf numFmtId="164" fontId="3" fillId="0" borderId="2" xfId="2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2" fontId="3" fillId="0" borderId="25" xfId="2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3" fillId="0" borderId="25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3" fillId="3" borderId="2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6" borderId="25" xfId="2" applyFont="1" applyFill="1" applyBorder="1" applyAlignment="1">
      <alignment horizontal="right" wrapText="1"/>
    </xf>
    <xf numFmtId="164" fontId="3" fillId="6" borderId="2" xfId="2" applyFont="1" applyFill="1" applyBorder="1" applyAlignment="1">
      <alignment horizontal="right" wrapText="1"/>
    </xf>
    <xf numFmtId="2" fontId="3" fillId="6" borderId="25" xfId="0" applyNumberFormat="1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horizontal="right" wrapText="1"/>
    </xf>
    <xf numFmtId="164" fontId="3" fillId="3" borderId="25" xfId="2" applyFont="1" applyFill="1" applyBorder="1" applyAlignment="1">
      <alignment horizontal="right" wrapText="1"/>
    </xf>
    <xf numFmtId="164" fontId="3" fillId="3" borderId="2" xfId="2" applyFont="1" applyFill="1" applyBorder="1" applyAlignment="1">
      <alignment horizontal="right" wrapText="1"/>
    </xf>
    <xf numFmtId="0" fontId="3" fillId="6" borderId="2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6" borderId="25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 wrapText="1"/>
    </xf>
    <xf numFmtId="166" fontId="1" fillId="0" borderId="7" xfId="0" applyNumberFormat="1" applyFont="1" applyBorder="1" applyAlignment="1">
      <alignment wrapText="1"/>
    </xf>
    <xf numFmtId="0" fontId="3" fillId="3" borderId="25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13" borderId="18" xfId="0" applyFont="1" applyFill="1" applyBorder="1" applyAlignment="1">
      <alignment horizontal="left" vertical="top" wrapText="1"/>
    </xf>
    <xf numFmtId="0" fontId="26" fillId="13" borderId="18" xfId="0" applyFont="1" applyFill="1" applyBorder="1" applyAlignment="1">
      <alignment horizontal="center" vertical="top" wrapText="1"/>
    </xf>
    <xf numFmtId="0" fontId="3" fillId="13" borderId="18" xfId="0" applyFont="1" applyFill="1" applyBorder="1" applyAlignment="1">
      <alignment horizontal="center" vertical="top" wrapText="1"/>
    </xf>
    <xf numFmtId="164" fontId="3" fillId="13" borderId="18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8" borderId="18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0" borderId="0" xfId="0" applyFont="1"/>
    <xf numFmtId="0" fontId="3" fillId="9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2" fillId="0" borderId="18" xfId="4" applyFont="1" applyBorder="1" applyAlignment="1">
      <alignment horizontal="left"/>
    </xf>
    <xf numFmtId="0" fontId="32" fillId="15" borderId="18" xfId="4" applyFont="1" applyFill="1" applyBorder="1" applyAlignment="1">
      <alignment horizontal="left"/>
    </xf>
  </cellXfs>
  <cellStyles count="5">
    <cellStyle name="Гиперссылка" xfId="4" builtinId="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4"/>
  <sheetViews>
    <sheetView view="pageBreakPreview" workbookViewId="0">
      <selection activeCell="CO25" sqref="CO25:DD25"/>
    </sheetView>
  </sheetViews>
  <sheetFormatPr defaultColWidth="0.85546875" defaultRowHeight="15" x14ac:dyDescent="0.25"/>
  <cols>
    <col min="1" max="16384" width="0.85546875" style="13"/>
  </cols>
  <sheetData>
    <row r="1" spans="1:108" s="12" customFormat="1" ht="11.25" customHeight="1" x14ac:dyDescent="0.2"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 t="s">
        <v>104</v>
      </c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</row>
    <row r="2" spans="1:108" s="12" customFormat="1" ht="60.75" customHeight="1" x14ac:dyDescent="0.2"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69" t="s">
        <v>106</v>
      </c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</row>
    <row r="3" spans="1:108" s="12" customFormat="1" ht="6" customHeight="1" x14ac:dyDescent="0.2"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ht="12.75" customHeight="1" x14ac:dyDescent="0.25"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 t="s">
        <v>105</v>
      </c>
    </row>
    <row r="5" spans="1:108" ht="12.75" customHeight="1" x14ac:dyDescent="0.25"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</row>
    <row r="6" spans="1:108" ht="12.75" customHeight="1" x14ac:dyDescent="0.25">
      <c r="BH6" s="170" t="s">
        <v>92</v>
      </c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</row>
    <row r="7" spans="1:108" ht="12.75" customHeight="1" x14ac:dyDescent="0.25">
      <c r="BH7" s="168" t="s">
        <v>107</v>
      </c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</row>
    <row r="8" spans="1:108" s="12" customFormat="1" ht="12" x14ac:dyDescent="0.2">
      <c r="BH8" s="171" t="s">
        <v>93</v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</row>
    <row r="9" spans="1:108" ht="12.75" customHeight="1" x14ac:dyDescent="0.25">
      <c r="BH9" s="129"/>
      <c r="BI9" s="129"/>
      <c r="BJ9" s="129"/>
      <c r="BK9" s="129"/>
      <c r="BL9" s="129"/>
      <c r="BM9" s="129" t="s">
        <v>94</v>
      </c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 t="s">
        <v>126</v>
      </c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</row>
    <row r="10" spans="1:108" s="12" customFormat="1" ht="13.5" customHeight="1" x14ac:dyDescent="0.2">
      <c r="BH10" s="131"/>
      <c r="BI10" s="131"/>
      <c r="BJ10" s="131"/>
      <c r="BK10" s="131"/>
      <c r="BL10" s="131"/>
      <c r="BM10" s="131"/>
      <c r="BN10" s="172" t="s">
        <v>95</v>
      </c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2.75" customHeight="1" x14ac:dyDescent="0.25">
      <c r="BH11" s="129"/>
      <c r="BI11" s="129"/>
      <c r="BJ11" s="129"/>
      <c r="BK11" s="129"/>
      <c r="BL11" s="129"/>
      <c r="BM11" s="129"/>
      <c r="BN11" s="129"/>
      <c r="BO11" s="170" t="s">
        <v>96</v>
      </c>
      <c r="BP11" s="170"/>
      <c r="BQ11" s="173" t="s">
        <v>146</v>
      </c>
      <c r="BR11" s="173"/>
      <c r="BS11" s="173"/>
      <c r="BT11" s="173"/>
      <c r="BU11" s="170" t="s">
        <v>96</v>
      </c>
      <c r="BV11" s="170"/>
      <c r="BW11" s="170"/>
      <c r="BX11" s="173" t="s">
        <v>147</v>
      </c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4">
        <v>20</v>
      </c>
      <c r="CO11" s="174"/>
      <c r="CP11" s="174"/>
      <c r="CQ11" s="174"/>
      <c r="CR11" s="173" t="s">
        <v>144</v>
      </c>
      <c r="CS11" s="173"/>
      <c r="CT11" s="173"/>
      <c r="CU11" s="173"/>
      <c r="CV11" s="170" t="s">
        <v>97</v>
      </c>
      <c r="CW11" s="170"/>
      <c r="CX11" s="170"/>
      <c r="CY11" s="129"/>
      <c r="CZ11" s="129"/>
      <c r="DA11" s="129"/>
      <c r="DB11" s="129"/>
      <c r="DC11" s="129"/>
      <c r="DD11" s="129"/>
    </row>
    <row r="12" spans="1:108" ht="12.75" customHeight="1" x14ac:dyDescent="0.25">
      <c r="BO12" s="14"/>
      <c r="BP12" s="14"/>
      <c r="BQ12" s="32"/>
      <c r="BR12" s="32"/>
      <c r="BS12" s="32"/>
      <c r="BT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25"/>
      <c r="CO12" s="25"/>
      <c r="CP12" s="25"/>
      <c r="CQ12" s="25"/>
      <c r="CR12" s="26"/>
      <c r="CS12" s="26"/>
      <c r="CT12" s="26"/>
      <c r="CU12" s="26"/>
    </row>
    <row r="13" spans="1:108" ht="12.75" customHeight="1" x14ac:dyDescent="0.25">
      <c r="BO13" s="14"/>
      <c r="BP13" s="14"/>
      <c r="BQ13" s="32"/>
      <c r="BR13" s="32"/>
      <c r="BS13" s="32"/>
      <c r="BT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25"/>
      <c r="CO13" s="25"/>
      <c r="CP13" s="25"/>
      <c r="CQ13" s="25"/>
      <c r="CR13" s="26"/>
      <c r="CS13" s="26"/>
      <c r="CT13" s="26"/>
      <c r="CU13" s="26"/>
    </row>
    <row r="14" spans="1:108" ht="12.75" customHeight="1" x14ac:dyDescent="0.25">
      <c r="AN14" s="186" t="s">
        <v>86</v>
      </c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DB14" s="15"/>
    </row>
    <row r="15" spans="1:108" ht="16.5" x14ac:dyDescent="0.25">
      <c r="A15" s="188" t="s">
        <v>145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</row>
    <row r="16" spans="1:108" s="16" customFormat="1" ht="16.5" x14ac:dyDescent="0.25">
      <c r="V16" s="187" t="s">
        <v>142</v>
      </c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33"/>
      <c r="CJ16" s="33"/>
    </row>
    <row r="17" spans="1:108" s="16" customFormat="1" ht="36.7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8"/>
      <c r="Z17" s="18"/>
      <c r="AA17" s="17"/>
      <c r="AB17" s="17"/>
      <c r="AC17" s="18"/>
      <c r="AD17" s="19"/>
      <c r="AE17" s="19"/>
      <c r="AF17" s="19"/>
      <c r="AG17" s="19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19"/>
      <c r="BR17" s="19"/>
      <c r="BS17" s="19"/>
      <c r="BT17" s="17"/>
      <c r="BU17" s="17"/>
      <c r="BV17" s="17"/>
      <c r="BW17" s="17"/>
      <c r="BX17" s="17"/>
      <c r="BY17" s="17"/>
      <c r="BZ17" s="18"/>
      <c r="CA17" s="19"/>
      <c r="CB17" s="19"/>
      <c r="CC17" s="19"/>
      <c r="CD17" s="19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s="16" customFormat="1" ht="24.75" customHeight="1" x14ac:dyDescent="0.25">
      <c r="A18" s="178" t="s">
        <v>109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ht="6" customHeight="1" x14ac:dyDescent="0.25"/>
    <row r="20" spans="1:108" ht="12.75" customHeight="1" x14ac:dyDescent="0.25">
      <c r="A20" s="179" t="s">
        <v>130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20"/>
    </row>
    <row r="21" spans="1:108" s="12" customFormat="1" ht="12.7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80" t="s">
        <v>98</v>
      </c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ht="12.75" customHeight="1" x14ac:dyDescent="0.25"/>
    <row r="23" spans="1:108" ht="12.75" customHeight="1" x14ac:dyDescent="0.25">
      <c r="CO23" s="181" t="s">
        <v>99</v>
      </c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12.75" customHeight="1" x14ac:dyDescent="0.25">
      <c r="A24" s="48"/>
      <c r="B24" s="48"/>
      <c r="C24" s="184" t="s">
        <v>110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22"/>
      <c r="BU24" s="22"/>
      <c r="BV24" s="22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4"/>
      <c r="CM24" s="25" t="s">
        <v>87</v>
      </c>
      <c r="CO24" s="175" t="s">
        <v>148</v>
      </c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4.2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V25" s="26"/>
      <c r="AW25" s="26"/>
      <c r="AZ25" s="26"/>
      <c r="BA25" s="26"/>
      <c r="BB25" s="22"/>
      <c r="BC25" s="22"/>
      <c r="BD25" s="22"/>
      <c r="BE25" s="22"/>
      <c r="BF25" s="15"/>
      <c r="BG25" s="15"/>
      <c r="BH25" s="15"/>
      <c r="BI25" s="15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190" t="s">
        <v>88</v>
      </c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1"/>
      <c r="CO25" s="175" t="s">
        <v>113</v>
      </c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7"/>
    </row>
    <row r="26" spans="1:108" ht="12.75" customHeight="1" x14ac:dyDescent="0.25">
      <c r="A26" s="49"/>
      <c r="B26" s="49"/>
      <c r="C26" s="189" t="s">
        <v>111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4"/>
      <c r="CM26" s="25" t="s">
        <v>108</v>
      </c>
      <c r="CO26" s="175" t="s">
        <v>112</v>
      </c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</row>
    <row r="27" spans="1:108" ht="12.75" customHeight="1" x14ac:dyDescent="0.25">
      <c r="A27" s="49"/>
      <c r="B27" s="4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M27" s="14" t="s">
        <v>88</v>
      </c>
      <c r="CO27" s="175" t="s">
        <v>127</v>
      </c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7"/>
    </row>
    <row r="28" spans="1:108" s="28" customFormat="1" ht="12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4"/>
      <c r="AO28" s="24"/>
      <c r="AP28" s="24"/>
      <c r="AQ28" s="24"/>
      <c r="AV28" s="24"/>
      <c r="AW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9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M28" s="14" t="s">
        <v>89</v>
      </c>
      <c r="CO28" s="175" t="s">
        <v>128</v>
      </c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7"/>
    </row>
    <row r="29" spans="1:108" s="28" customFormat="1" ht="12.7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V29" s="24"/>
      <c r="AW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9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M29" s="14" t="s">
        <v>100</v>
      </c>
      <c r="CO29" s="175" t="s">
        <v>101</v>
      </c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7"/>
    </row>
    <row r="30" spans="1:108" s="28" customFormat="1" ht="12.75" customHeight="1" x14ac:dyDescent="0.25">
      <c r="A30" s="24"/>
      <c r="B30" s="185" t="s">
        <v>124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O30" s="175" t="s">
        <v>143</v>
      </c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</row>
    <row r="31" spans="1:108" s="28" customFormat="1" ht="12.75" customHeight="1" x14ac:dyDescent="0.25">
      <c r="A31" s="24"/>
      <c r="B31" s="24"/>
      <c r="C31" s="24"/>
      <c r="D31" s="24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  <c r="Y31" s="31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V31" s="24"/>
      <c r="AW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9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M31" s="14" t="s">
        <v>102</v>
      </c>
      <c r="CO31" s="175" t="s">
        <v>103</v>
      </c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7"/>
    </row>
    <row r="32" spans="1:108" ht="12.75" customHeight="1" x14ac:dyDescent="0.25"/>
    <row r="33" spans="1:1" x14ac:dyDescent="0.25">
      <c r="A33" s="13" t="s">
        <v>90</v>
      </c>
    </row>
    <row r="34" spans="1:1" x14ac:dyDescent="0.25">
      <c r="A34" s="4" t="s">
        <v>91</v>
      </c>
    </row>
  </sheetData>
  <mergeCells count="33">
    <mergeCell ref="AN14:BM14"/>
    <mergeCell ref="V16:CH16"/>
    <mergeCell ref="CO28:DD28"/>
    <mergeCell ref="A15:DD15"/>
    <mergeCell ref="C26:BQ27"/>
    <mergeCell ref="BU25:CN25"/>
    <mergeCell ref="CO25:DD25"/>
    <mergeCell ref="CO29:DD29"/>
    <mergeCell ref="CO31:DD31"/>
    <mergeCell ref="A18:DD18"/>
    <mergeCell ref="A20:DC20"/>
    <mergeCell ref="O21:CP21"/>
    <mergeCell ref="CO23:DD23"/>
    <mergeCell ref="CO24:DD24"/>
    <mergeCell ref="CO26:DD26"/>
    <mergeCell ref="CO27:DD27"/>
    <mergeCell ref="C24:BS24"/>
    <mergeCell ref="CO30:DD30"/>
    <mergeCell ref="B30:CM30"/>
    <mergeCell ref="BN10:DD10"/>
    <mergeCell ref="BO11:BP11"/>
    <mergeCell ref="BQ11:BT11"/>
    <mergeCell ref="BU11:BW11"/>
    <mergeCell ref="BX11:CM11"/>
    <mergeCell ref="CN11:CQ11"/>
    <mergeCell ref="CR11:CU11"/>
    <mergeCell ref="CV11:CX11"/>
    <mergeCell ref="BN9:CC9"/>
    <mergeCell ref="CD9:DD9"/>
    <mergeCell ref="BS2:DD2"/>
    <mergeCell ref="BH6:DD6"/>
    <mergeCell ref="BH7:DD7"/>
    <mergeCell ref="BH8:DD8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view="pageBreakPreview" topLeftCell="A22" zoomScale="130" zoomScaleNormal="130" zoomScaleSheetLayoutView="130" workbookViewId="0">
      <selection activeCell="G14" sqref="G14:G15"/>
    </sheetView>
  </sheetViews>
  <sheetFormatPr defaultRowHeight="15" x14ac:dyDescent="0.25"/>
  <cols>
    <col min="1" max="1" width="37.28515625" style="8" customWidth="1"/>
    <col min="2" max="3" width="9.28515625" bestFit="1" customWidth="1"/>
    <col min="4" max="4" width="14.7109375" customWidth="1"/>
    <col min="5" max="6" width="14.140625" customWidth="1"/>
    <col min="7" max="7" width="9.28515625" bestFit="1" customWidth="1"/>
    <col min="8" max="8" width="15.85546875" bestFit="1" customWidth="1"/>
    <col min="9" max="9" width="18.28515625" bestFit="1" customWidth="1"/>
    <col min="10" max="10" width="20.85546875" customWidth="1"/>
    <col min="11" max="11" width="19.5703125" customWidth="1"/>
    <col min="12" max="12" width="21.140625" customWidth="1"/>
  </cols>
  <sheetData>
    <row r="1" spans="1:10" x14ac:dyDescent="0.25">
      <c r="A1" s="201" t="s">
        <v>0</v>
      </c>
      <c r="B1" s="201"/>
      <c r="C1" s="201"/>
      <c r="D1" s="201"/>
      <c r="E1" s="201"/>
      <c r="F1" s="201"/>
      <c r="G1" s="201"/>
      <c r="H1" s="201"/>
    </row>
    <row r="2" spans="1:10" ht="15.75" thickBot="1" x14ac:dyDescent="0.3">
      <c r="A2" s="202"/>
      <c r="B2" s="202"/>
      <c r="C2" s="202"/>
      <c r="D2" s="202"/>
      <c r="E2" s="202"/>
      <c r="F2" s="202"/>
      <c r="G2" s="202"/>
      <c r="H2" s="202"/>
    </row>
    <row r="3" spans="1:10" ht="23.25" customHeight="1" thickBot="1" x14ac:dyDescent="0.3">
      <c r="A3" s="192" t="s">
        <v>1</v>
      </c>
      <c r="B3" s="192" t="s">
        <v>2</v>
      </c>
      <c r="C3" s="192" t="s">
        <v>3</v>
      </c>
      <c r="D3" s="204" t="s">
        <v>4</v>
      </c>
      <c r="E3" s="205"/>
      <c r="F3" s="205"/>
      <c r="G3" s="206"/>
      <c r="H3" s="1"/>
    </row>
    <row r="4" spans="1:10" x14ac:dyDescent="0.25">
      <c r="A4" s="203"/>
      <c r="B4" s="203"/>
      <c r="C4" s="203"/>
      <c r="D4" s="165" t="s">
        <v>139</v>
      </c>
      <c r="E4" s="192" t="s">
        <v>140</v>
      </c>
      <c r="F4" s="192" t="s">
        <v>141</v>
      </c>
      <c r="G4" s="192" t="s">
        <v>6</v>
      </c>
      <c r="H4" s="194"/>
    </row>
    <row r="5" spans="1:10" ht="27.75" customHeight="1" thickBot="1" x14ac:dyDescent="0.3">
      <c r="A5" s="193"/>
      <c r="B5" s="193"/>
      <c r="C5" s="193"/>
      <c r="D5" s="166" t="s">
        <v>5</v>
      </c>
      <c r="E5" s="193"/>
      <c r="F5" s="193"/>
      <c r="G5" s="193"/>
      <c r="H5" s="194"/>
    </row>
    <row r="6" spans="1:10" ht="16.5" thickBot="1" x14ac:dyDescent="0.3">
      <c r="A6" s="5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1"/>
    </row>
    <row r="7" spans="1:10" ht="23.25" thickBot="1" x14ac:dyDescent="0.3">
      <c r="A7" s="6" t="s">
        <v>7</v>
      </c>
      <c r="B7" s="104" t="s">
        <v>118</v>
      </c>
      <c r="C7" s="3" t="s">
        <v>8</v>
      </c>
      <c r="D7" s="76"/>
      <c r="E7" s="76"/>
      <c r="F7" s="76"/>
      <c r="G7" s="76"/>
      <c r="H7" s="1"/>
    </row>
    <row r="8" spans="1:10" ht="23.25" thickBot="1" x14ac:dyDescent="0.3">
      <c r="A8" s="6" t="s">
        <v>9</v>
      </c>
      <c r="B8" s="104" t="s">
        <v>119</v>
      </c>
      <c r="C8" s="3" t="s">
        <v>8</v>
      </c>
      <c r="D8" s="76"/>
      <c r="E8" s="76"/>
      <c r="F8" s="76"/>
      <c r="G8" s="76"/>
      <c r="H8" s="1"/>
    </row>
    <row r="9" spans="1:10" ht="16.5" thickBot="1" x14ac:dyDescent="0.3">
      <c r="A9" s="34" t="s">
        <v>10</v>
      </c>
      <c r="B9" s="35">
        <v>1000</v>
      </c>
      <c r="C9" s="35"/>
      <c r="D9" s="77">
        <f>D10+D13+D16+D21+D27+D18</f>
        <v>9997493.9499999993</v>
      </c>
      <c r="E9" s="77">
        <f>E10+E13+E16+E21+E27+E18</f>
        <v>8744081.1999999993</v>
      </c>
      <c r="F9" s="77">
        <f>F13+F18</f>
        <v>8861763.9499999993</v>
      </c>
      <c r="G9" s="78">
        <f>G10+G13+G16+G21+G27</f>
        <v>0</v>
      </c>
      <c r="H9" s="1"/>
      <c r="I9" s="50">
        <f>D9-97000</f>
        <v>9900493.9499999993</v>
      </c>
    </row>
    <row r="10" spans="1:10" ht="17.100000000000001" customHeight="1" x14ac:dyDescent="0.25">
      <c r="A10" s="7" t="s">
        <v>11</v>
      </c>
      <c r="B10" s="195">
        <v>1100</v>
      </c>
      <c r="C10" s="195">
        <v>120</v>
      </c>
      <c r="D10" s="199">
        <f>D12</f>
        <v>0</v>
      </c>
      <c r="E10" s="199">
        <f>E12</f>
        <v>0</v>
      </c>
      <c r="F10" s="199">
        <f>F12</f>
        <v>0</v>
      </c>
      <c r="G10" s="199">
        <f>G12</f>
        <v>0</v>
      </c>
      <c r="H10" s="194"/>
      <c r="J10">
        <v>93840</v>
      </c>
    </row>
    <row r="11" spans="1:10" ht="17.100000000000001" customHeight="1" thickBot="1" x14ac:dyDescent="0.3">
      <c r="A11" s="6" t="s">
        <v>12</v>
      </c>
      <c r="B11" s="196"/>
      <c r="C11" s="196"/>
      <c r="D11" s="200"/>
      <c r="E11" s="200"/>
      <c r="F11" s="200"/>
      <c r="G11" s="200"/>
      <c r="H11" s="194"/>
      <c r="I11" s="50">
        <f>E9-50000</f>
        <v>8694081.1999999993</v>
      </c>
    </row>
    <row r="12" spans="1:10" ht="17.100000000000001" customHeight="1" thickBot="1" x14ac:dyDescent="0.3">
      <c r="A12" s="6" t="s">
        <v>11</v>
      </c>
      <c r="B12" s="3">
        <v>1110</v>
      </c>
      <c r="C12" s="3"/>
      <c r="D12" s="76"/>
      <c r="E12" s="76"/>
      <c r="F12" s="76"/>
      <c r="G12" s="76"/>
      <c r="H12" s="1"/>
    </row>
    <row r="13" spans="1:10" ht="23.25" thickBot="1" x14ac:dyDescent="0.3">
      <c r="A13" s="46" t="s">
        <v>13</v>
      </c>
      <c r="B13" s="47">
        <v>1200</v>
      </c>
      <c r="C13" s="47">
        <v>130</v>
      </c>
      <c r="D13" s="79">
        <f>D14+D16+97000</f>
        <v>8815935</v>
      </c>
      <c r="E13" s="79">
        <f>E14+E16+50000</f>
        <v>7791215</v>
      </c>
      <c r="F13" s="127">
        <f>F14+50000</f>
        <v>7783415</v>
      </c>
      <c r="G13" s="80">
        <f>G14</f>
        <v>0</v>
      </c>
      <c r="H13" s="1"/>
      <c r="I13" s="126">
        <f>F9-50000</f>
        <v>8811763.9499999993</v>
      </c>
    </row>
    <row r="14" spans="1:10" ht="17.100000000000001" customHeight="1" x14ac:dyDescent="0.25">
      <c r="A14" s="7" t="s">
        <v>11</v>
      </c>
      <c r="B14" s="195">
        <v>1210</v>
      </c>
      <c r="C14" s="195">
        <v>130</v>
      </c>
      <c r="D14" s="197">
        <f>8726715-7780</f>
        <v>8718935</v>
      </c>
      <c r="E14" s="197">
        <v>7741215</v>
      </c>
      <c r="F14" s="197">
        <v>7733415</v>
      </c>
      <c r="G14" s="199"/>
      <c r="H14" s="194"/>
    </row>
    <row r="15" spans="1:10" ht="38.25" customHeight="1" thickBot="1" x14ac:dyDescent="0.3">
      <c r="A15" s="6" t="s">
        <v>14</v>
      </c>
      <c r="B15" s="196"/>
      <c r="C15" s="196"/>
      <c r="D15" s="198"/>
      <c r="E15" s="198"/>
      <c r="F15" s="198"/>
      <c r="G15" s="200"/>
      <c r="H15" s="194"/>
      <c r="I15" s="126">
        <f>F14+F19-6966156.34</f>
        <v>1845607.6099999994</v>
      </c>
    </row>
    <row r="16" spans="1:10" ht="23.25" thickBot="1" x14ac:dyDescent="0.3">
      <c r="A16" s="6" t="s">
        <v>15</v>
      </c>
      <c r="B16" s="3">
        <v>1300</v>
      </c>
      <c r="C16" s="3">
        <v>140</v>
      </c>
      <c r="D16" s="76"/>
      <c r="E16" s="76"/>
      <c r="F16" s="76" t="s">
        <v>129</v>
      </c>
      <c r="G16" s="76"/>
      <c r="H16" s="1"/>
      <c r="I16" s="126"/>
    </row>
    <row r="17" spans="1:13" ht="17.100000000000001" customHeight="1" thickBot="1" x14ac:dyDescent="0.3">
      <c r="A17" s="6" t="s">
        <v>11</v>
      </c>
      <c r="B17" s="3">
        <v>1310</v>
      </c>
      <c r="C17" s="3">
        <v>140</v>
      </c>
      <c r="D17" s="76"/>
      <c r="E17" s="76"/>
      <c r="F17" s="76"/>
      <c r="G17" s="76"/>
      <c r="H17" s="1"/>
    </row>
    <row r="18" spans="1:13" ht="16.5" thickBot="1" x14ac:dyDescent="0.3">
      <c r="A18" s="106" t="s">
        <v>16</v>
      </c>
      <c r="B18" s="107">
        <v>1400</v>
      </c>
      <c r="C18" s="107">
        <v>150</v>
      </c>
      <c r="D18" s="125">
        <f>D19+D20</f>
        <v>1181558.95</v>
      </c>
      <c r="E18" s="124">
        <f>E19+E20</f>
        <v>952866.2</v>
      </c>
      <c r="F18" s="124">
        <f>F19+F20</f>
        <v>1078348.95</v>
      </c>
      <c r="G18" s="108"/>
      <c r="H18" s="1"/>
    </row>
    <row r="19" spans="1:13" ht="23.25" customHeight="1" thickBot="1" x14ac:dyDescent="0.3">
      <c r="A19" s="102" t="s">
        <v>120</v>
      </c>
      <c r="B19" s="3">
        <v>1410</v>
      </c>
      <c r="C19" s="3">
        <v>150</v>
      </c>
      <c r="D19" s="128">
        <f>2392.75+1052866.2+126300</f>
        <v>1181558.95</v>
      </c>
      <c r="E19" s="110">
        <v>952866.2</v>
      </c>
      <c r="F19" s="110">
        <f>Лист1!D67</f>
        <v>1078348.95</v>
      </c>
      <c r="G19" s="76"/>
      <c r="H19" s="90"/>
    </row>
    <row r="20" spans="1:13" ht="23.25" customHeight="1" thickBot="1" x14ac:dyDescent="0.3">
      <c r="A20" s="105" t="s">
        <v>20</v>
      </c>
      <c r="B20" s="3">
        <v>1420</v>
      </c>
      <c r="C20" s="3">
        <v>150</v>
      </c>
      <c r="D20" s="167"/>
      <c r="E20" s="109"/>
      <c r="F20" s="109"/>
      <c r="G20" s="76"/>
      <c r="H20" s="90"/>
    </row>
    <row r="21" spans="1:13" ht="17.100000000000001" customHeight="1" thickBot="1" x14ac:dyDescent="0.3">
      <c r="A21" s="46" t="s">
        <v>17</v>
      </c>
      <c r="B21" s="47">
        <v>1500</v>
      </c>
      <c r="C21" s="47">
        <v>180</v>
      </c>
      <c r="D21" s="79">
        <f>D22+D24</f>
        <v>0</v>
      </c>
      <c r="E21" s="79">
        <f>E22+E24</f>
        <v>0</v>
      </c>
      <c r="F21" s="79">
        <f>F22+F24</f>
        <v>0</v>
      </c>
      <c r="G21" s="80">
        <f>G22+G24</f>
        <v>0</v>
      </c>
      <c r="H21" s="1"/>
    </row>
    <row r="22" spans="1:13" ht="17.100000000000001" customHeight="1" x14ac:dyDescent="0.25">
      <c r="A22" s="7" t="s">
        <v>18</v>
      </c>
      <c r="B22" s="195">
        <v>1510</v>
      </c>
      <c r="C22" s="195">
        <v>180</v>
      </c>
      <c r="D22" s="207"/>
      <c r="E22" s="209"/>
      <c r="F22" s="209"/>
      <c r="G22" s="199"/>
      <c r="H22" s="194"/>
    </row>
    <row r="23" spans="1:13" ht="17.100000000000001" hidden="1" customHeight="1" thickBot="1" x14ac:dyDescent="0.3">
      <c r="A23" s="6" t="s">
        <v>19</v>
      </c>
      <c r="B23" s="196"/>
      <c r="C23" s="196"/>
      <c r="D23" s="208"/>
      <c r="E23" s="210"/>
      <c r="F23" s="210"/>
      <c r="G23" s="200"/>
      <c r="H23" s="194"/>
    </row>
    <row r="24" spans="1:13" ht="17.100000000000001" hidden="1" customHeight="1" thickBot="1" x14ac:dyDescent="0.3">
      <c r="A24" s="6" t="s">
        <v>20</v>
      </c>
      <c r="B24" s="3">
        <v>1520</v>
      </c>
      <c r="C24" s="3">
        <v>180</v>
      </c>
      <c r="D24" s="103"/>
      <c r="E24" s="81"/>
      <c r="F24" s="81"/>
      <c r="G24" s="76"/>
      <c r="H24" s="1"/>
    </row>
    <row r="25" spans="1:13" ht="16.5" thickBot="1" x14ac:dyDescent="0.3">
      <c r="A25" s="6" t="s">
        <v>21</v>
      </c>
      <c r="B25" s="3">
        <v>1900</v>
      </c>
      <c r="C25" s="3"/>
      <c r="D25" s="76"/>
      <c r="E25" s="76"/>
      <c r="F25" s="76"/>
      <c r="G25" s="76"/>
      <c r="H25" s="1"/>
    </row>
    <row r="26" spans="1:13" ht="17.100000000000001" customHeight="1" thickBot="1" x14ac:dyDescent="0.3">
      <c r="A26" s="6" t="s">
        <v>11</v>
      </c>
      <c r="B26" s="3"/>
      <c r="C26" s="3"/>
      <c r="D26" s="76"/>
      <c r="E26" s="76"/>
      <c r="F26" s="76"/>
      <c r="G26" s="76"/>
      <c r="H26" s="1"/>
    </row>
    <row r="27" spans="1:13" ht="17.100000000000001" customHeight="1" thickBot="1" x14ac:dyDescent="0.3">
      <c r="A27" s="6" t="s">
        <v>61</v>
      </c>
      <c r="B27" s="3">
        <v>1980</v>
      </c>
      <c r="C27" s="3" t="s">
        <v>8</v>
      </c>
      <c r="D27" s="76">
        <f>D28</f>
        <v>0</v>
      </c>
      <c r="E27" s="76">
        <f>E28</f>
        <v>0</v>
      </c>
      <c r="F27" s="76">
        <f>F28</f>
        <v>0</v>
      </c>
      <c r="G27" s="76"/>
      <c r="H27" s="1"/>
    </row>
    <row r="28" spans="1:13" ht="17.100000000000001" customHeight="1" thickBot="1" x14ac:dyDescent="0.3">
      <c r="A28" s="7" t="s">
        <v>22</v>
      </c>
      <c r="B28" s="195">
        <v>1981</v>
      </c>
      <c r="C28" s="195">
        <v>510</v>
      </c>
      <c r="D28" s="199"/>
      <c r="E28" s="199"/>
      <c r="F28" s="199"/>
      <c r="G28" s="199" t="s">
        <v>24</v>
      </c>
      <c r="H28" s="194"/>
    </row>
    <row r="29" spans="1:13" ht="23.25" thickBot="1" x14ac:dyDescent="0.3">
      <c r="A29" s="6" t="s">
        <v>23</v>
      </c>
      <c r="B29" s="196"/>
      <c r="C29" s="196"/>
      <c r="D29" s="200"/>
      <c r="E29" s="200"/>
      <c r="F29" s="200"/>
      <c r="G29" s="200"/>
      <c r="H29" s="194"/>
      <c r="I29" s="52"/>
      <c r="J29" s="59"/>
      <c r="K29" s="59"/>
      <c r="L29" s="59"/>
      <c r="M29" s="53"/>
    </row>
    <row r="30" spans="1:13" ht="16.5" thickBot="1" x14ac:dyDescent="0.3">
      <c r="A30" s="34" t="s">
        <v>25</v>
      </c>
      <c r="B30" s="35">
        <v>2000</v>
      </c>
      <c r="C30" s="35" t="s">
        <v>24</v>
      </c>
      <c r="D30" s="77">
        <f>D31+D50+D57+D61+D65+D67+D82+D87</f>
        <v>9997493.9499999993</v>
      </c>
      <c r="E30" s="77">
        <f>E31+E50+E57+E61+E65+E67+E82+E87</f>
        <v>8744081.1999999993</v>
      </c>
      <c r="F30" s="77">
        <f>F31+F50+F57+F61+F65+F67+F82+F87</f>
        <v>8736281.1999999993</v>
      </c>
      <c r="G30" s="77">
        <f>G67</f>
        <v>0</v>
      </c>
      <c r="H30" s="1"/>
      <c r="I30" s="57"/>
      <c r="J30" s="60">
        <f>D9-D30</f>
        <v>0</v>
      </c>
      <c r="K30" s="60">
        <f>E9-E30</f>
        <v>0</v>
      </c>
      <c r="L30" s="60">
        <f>F9-F30</f>
        <v>125482.75</v>
      </c>
      <c r="M30" s="58"/>
    </row>
    <row r="31" spans="1:13" ht="17.100000000000001" customHeight="1" thickBot="1" x14ac:dyDescent="0.3">
      <c r="A31" s="36" t="s">
        <v>11</v>
      </c>
      <c r="B31" s="211">
        <v>2100</v>
      </c>
      <c r="C31" s="211" t="s">
        <v>24</v>
      </c>
      <c r="D31" s="217">
        <f>D33+D37+D40+D46</f>
        <v>8914145</v>
      </c>
      <c r="E31" s="217">
        <f>E33+E37+E40+E46</f>
        <v>7915445</v>
      </c>
      <c r="F31" s="217">
        <f>F33+F37+F40+F46</f>
        <v>7915445</v>
      </c>
      <c r="G31" s="226" t="s">
        <v>27</v>
      </c>
      <c r="H31" s="194"/>
      <c r="I31" s="54"/>
      <c r="J31" s="61"/>
      <c r="K31" s="61"/>
      <c r="L31" s="61"/>
      <c r="M31" s="56"/>
    </row>
    <row r="32" spans="1:13" ht="17.100000000000001" customHeight="1" thickBot="1" x14ac:dyDescent="0.3">
      <c r="A32" s="37" t="s">
        <v>26</v>
      </c>
      <c r="B32" s="212"/>
      <c r="C32" s="212"/>
      <c r="D32" s="218"/>
      <c r="E32" s="218"/>
      <c r="F32" s="218"/>
      <c r="G32" s="227"/>
      <c r="H32" s="194"/>
    </row>
    <row r="33" spans="1:9" ht="17.100000000000001" customHeight="1" x14ac:dyDescent="0.25">
      <c r="A33" s="43" t="s">
        <v>11</v>
      </c>
      <c r="B33" s="219">
        <v>2110</v>
      </c>
      <c r="C33" s="219">
        <v>111</v>
      </c>
      <c r="D33" s="213">
        <f>D35+D36</f>
        <v>7340929</v>
      </c>
      <c r="E33" s="215">
        <f>E35+E36</f>
        <v>7392429</v>
      </c>
      <c r="F33" s="213">
        <f>F35+F36</f>
        <v>7392429</v>
      </c>
      <c r="G33" s="223" t="s">
        <v>27</v>
      </c>
      <c r="H33" s="225"/>
    </row>
    <row r="34" spans="1:9" ht="17.100000000000001" customHeight="1" thickBot="1" x14ac:dyDescent="0.3">
      <c r="A34" s="44" t="s">
        <v>28</v>
      </c>
      <c r="B34" s="220"/>
      <c r="C34" s="220"/>
      <c r="D34" s="214"/>
      <c r="E34" s="216"/>
      <c r="F34" s="214"/>
      <c r="G34" s="224"/>
      <c r="H34" s="194"/>
    </row>
    <row r="35" spans="1:9" ht="16.5" thickBot="1" x14ac:dyDescent="0.3">
      <c r="A35" s="6" t="s">
        <v>29</v>
      </c>
      <c r="B35" s="3">
        <v>2111</v>
      </c>
      <c r="C35" s="3">
        <v>111</v>
      </c>
      <c r="D35" s="103">
        <v>1131100</v>
      </c>
      <c r="E35" s="81">
        <v>1182600</v>
      </c>
      <c r="F35" s="81">
        <v>1182600</v>
      </c>
      <c r="G35" s="76"/>
      <c r="H35" s="1"/>
    </row>
    <row r="36" spans="1:9" ht="23.25" thickBot="1" x14ac:dyDescent="0.3">
      <c r="A36" s="6" t="s">
        <v>30</v>
      </c>
      <c r="B36" s="3">
        <v>2112</v>
      </c>
      <c r="C36" s="3">
        <v>111</v>
      </c>
      <c r="D36" s="103">
        <f>480000+5729829</f>
        <v>6209829</v>
      </c>
      <c r="E36" s="81">
        <v>6209829</v>
      </c>
      <c r="F36" s="81">
        <v>6209829</v>
      </c>
      <c r="G36" s="76"/>
      <c r="H36" s="1"/>
    </row>
    <row r="37" spans="1:9" ht="23.25" thickBot="1" x14ac:dyDescent="0.3">
      <c r="A37" s="44" t="s">
        <v>31</v>
      </c>
      <c r="B37" s="45">
        <v>2120</v>
      </c>
      <c r="C37" s="45">
        <v>112</v>
      </c>
      <c r="D37" s="84"/>
      <c r="E37" s="82"/>
      <c r="F37" s="84"/>
      <c r="G37" s="83" t="s">
        <v>24</v>
      </c>
      <c r="H37" s="1"/>
    </row>
    <row r="38" spans="1:9" ht="17.100000000000001" customHeight="1" x14ac:dyDescent="0.25">
      <c r="A38" s="221" t="s">
        <v>32</v>
      </c>
      <c r="B38" s="195">
        <v>2130</v>
      </c>
      <c r="C38" s="195">
        <v>113</v>
      </c>
      <c r="D38" s="197"/>
      <c r="E38" s="209"/>
      <c r="F38" s="197"/>
      <c r="G38" s="199"/>
      <c r="H38" s="194"/>
      <c r="I38" s="126"/>
    </row>
    <row r="39" spans="1:9" ht="15.75" thickBot="1" x14ac:dyDescent="0.3">
      <c r="A39" s="222"/>
      <c r="B39" s="196"/>
      <c r="C39" s="196"/>
      <c r="D39" s="198"/>
      <c r="E39" s="210"/>
      <c r="F39" s="198"/>
      <c r="G39" s="200"/>
      <c r="H39" s="194"/>
    </row>
    <row r="40" spans="1:9" ht="17.100000000000001" customHeight="1" thickBot="1" x14ac:dyDescent="0.3">
      <c r="A40" s="44" t="s">
        <v>33</v>
      </c>
      <c r="B40" s="45">
        <v>2140</v>
      </c>
      <c r="C40" s="45">
        <v>119</v>
      </c>
      <c r="D40" s="84">
        <f>D41</f>
        <v>1573216</v>
      </c>
      <c r="E40" s="84">
        <f>E41</f>
        <v>523016</v>
      </c>
      <c r="F40" s="84">
        <f>F41</f>
        <v>523016</v>
      </c>
      <c r="G40" s="83" t="s">
        <v>27</v>
      </c>
      <c r="H40" s="130"/>
      <c r="I40" s="126"/>
    </row>
    <row r="41" spans="1:9" ht="17.100000000000001" customHeight="1" x14ac:dyDescent="0.25">
      <c r="A41" s="7" t="s">
        <v>11</v>
      </c>
      <c r="B41" s="195">
        <v>2141</v>
      </c>
      <c r="C41" s="195">
        <v>119</v>
      </c>
      <c r="D41" s="197">
        <f>D43+D44+D45</f>
        <v>1573216</v>
      </c>
      <c r="E41" s="197">
        <f>E43+E44</f>
        <v>523016</v>
      </c>
      <c r="F41" s="197">
        <f>F43+F44+F45</f>
        <v>523016</v>
      </c>
      <c r="G41" s="199" t="s">
        <v>27</v>
      </c>
      <c r="H41" s="194"/>
    </row>
    <row r="42" spans="1:9" ht="17.100000000000001" customHeight="1" thickBot="1" x14ac:dyDescent="0.3">
      <c r="A42" s="6" t="s">
        <v>34</v>
      </c>
      <c r="B42" s="196"/>
      <c r="C42" s="196"/>
      <c r="D42" s="198"/>
      <c r="E42" s="198"/>
      <c r="F42" s="198"/>
      <c r="G42" s="200"/>
      <c r="H42" s="194"/>
    </row>
    <row r="43" spans="1:9" ht="16.5" thickBot="1" x14ac:dyDescent="0.3">
      <c r="A43" s="6" t="s">
        <v>29</v>
      </c>
      <c r="B43" s="3">
        <v>2142</v>
      </c>
      <c r="C43" s="3">
        <v>119</v>
      </c>
      <c r="D43" s="103">
        <v>297500</v>
      </c>
      <c r="E43" s="81">
        <v>297500</v>
      </c>
      <c r="F43" s="81">
        <v>297500</v>
      </c>
      <c r="G43" s="76"/>
      <c r="H43" s="1"/>
    </row>
    <row r="44" spans="1:9" ht="23.25" thickBot="1" x14ac:dyDescent="0.3">
      <c r="A44" s="6" t="s">
        <v>30</v>
      </c>
      <c r="B44" s="3">
        <v>2143</v>
      </c>
      <c r="C44" s="3">
        <v>119</v>
      </c>
      <c r="D44" s="103">
        <f>144960+1130756</f>
        <v>1275716</v>
      </c>
      <c r="E44" s="81">
        <v>225516</v>
      </c>
      <c r="F44" s="81">
        <v>225516</v>
      </c>
      <c r="G44" s="76"/>
      <c r="H44" s="1"/>
    </row>
    <row r="45" spans="1:9" ht="16.5" thickBot="1" x14ac:dyDescent="0.3">
      <c r="A45" s="6" t="s">
        <v>35</v>
      </c>
      <c r="B45" s="3">
        <v>2144</v>
      </c>
      <c r="C45" s="3">
        <v>119</v>
      </c>
      <c r="D45" s="76"/>
      <c r="E45" s="76"/>
      <c r="F45" s="81"/>
      <c r="G45" s="76" t="s">
        <v>27</v>
      </c>
      <c r="H45" s="1"/>
    </row>
    <row r="46" spans="1:9" ht="39" customHeight="1" thickBot="1" x14ac:dyDescent="0.3">
      <c r="A46" s="44" t="s">
        <v>36</v>
      </c>
      <c r="B46" s="45">
        <v>2180</v>
      </c>
      <c r="C46" s="45">
        <v>139</v>
      </c>
      <c r="D46" s="83"/>
      <c r="E46" s="83"/>
      <c r="F46" s="83"/>
      <c r="G46" s="83" t="s">
        <v>24</v>
      </c>
      <c r="H46" s="1"/>
    </row>
    <row r="47" spans="1:9" ht="17.100000000000001" customHeight="1" x14ac:dyDescent="0.25">
      <c r="A47" s="7" t="s">
        <v>11</v>
      </c>
      <c r="B47" s="195">
        <v>2181</v>
      </c>
      <c r="C47" s="195">
        <v>139</v>
      </c>
      <c r="D47" s="199"/>
      <c r="E47" s="199"/>
      <c r="F47" s="199"/>
      <c r="G47" s="199"/>
      <c r="H47" s="194"/>
    </row>
    <row r="48" spans="1:9" ht="15.75" thickBot="1" x14ac:dyDescent="0.3">
      <c r="A48" s="6" t="s">
        <v>37</v>
      </c>
      <c r="B48" s="196"/>
      <c r="C48" s="196"/>
      <c r="D48" s="200"/>
      <c r="E48" s="200"/>
      <c r="F48" s="200"/>
      <c r="G48" s="200"/>
      <c r="H48" s="194"/>
    </row>
    <row r="49" spans="1:8" ht="23.25" thickBot="1" x14ac:dyDescent="0.3">
      <c r="A49" s="6" t="s">
        <v>38</v>
      </c>
      <c r="B49" s="3">
        <v>2182</v>
      </c>
      <c r="C49" s="3">
        <v>139</v>
      </c>
      <c r="D49" s="76"/>
      <c r="E49" s="76"/>
      <c r="F49" s="76"/>
      <c r="G49" s="76" t="s">
        <v>27</v>
      </c>
      <c r="H49" s="1"/>
    </row>
    <row r="50" spans="1:8" ht="17.100000000000001" customHeight="1" thickBot="1" x14ac:dyDescent="0.3">
      <c r="A50" s="38" t="s">
        <v>39</v>
      </c>
      <c r="B50" s="39">
        <v>2200</v>
      </c>
      <c r="C50" s="39">
        <v>300</v>
      </c>
      <c r="D50" s="85">
        <f>D51+D53+D55+D56</f>
        <v>0</v>
      </c>
      <c r="E50" s="85">
        <f>E51+E53+E55+E56</f>
        <v>0</v>
      </c>
      <c r="F50" s="85">
        <f>F51+F53+F55+F56</f>
        <v>0</v>
      </c>
      <c r="G50" s="85" t="s">
        <v>27</v>
      </c>
      <c r="H50" s="1"/>
    </row>
    <row r="51" spans="1:8" ht="17.100000000000001" customHeight="1" x14ac:dyDescent="0.25">
      <c r="A51" s="7" t="s">
        <v>11</v>
      </c>
      <c r="B51" s="195">
        <v>2210</v>
      </c>
      <c r="C51" s="195">
        <v>320</v>
      </c>
      <c r="D51" s="199"/>
      <c r="E51" s="199"/>
      <c r="F51" s="199"/>
      <c r="G51" s="199" t="s">
        <v>27</v>
      </c>
      <c r="H51" s="194"/>
    </row>
    <row r="52" spans="1:8" ht="29.25" customHeight="1" thickBot="1" x14ac:dyDescent="0.3">
      <c r="A52" s="6" t="s">
        <v>40</v>
      </c>
      <c r="B52" s="196"/>
      <c r="C52" s="196"/>
      <c r="D52" s="200"/>
      <c r="E52" s="200"/>
      <c r="F52" s="200"/>
      <c r="G52" s="200"/>
      <c r="H52" s="194"/>
    </row>
    <row r="53" spans="1:8" ht="17.100000000000001" customHeight="1" x14ac:dyDescent="0.25">
      <c r="A53" s="7" t="s">
        <v>22</v>
      </c>
      <c r="B53" s="195">
        <v>2211</v>
      </c>
      <c r="C53" s="195">
        <v>321</v>
      </c>
      <c r="D53" s="199"/>
      <c r="E53" s="199"/>
      <c r="F53" s="199"/>
      <c r="G53" s="199" t="s">
        <v>27</v>
      </c>
      <c r="H53" s="194"/>
    </row>
    <row r="54" spans="1:8" ht="34.5" thickBot="1" x14ac:dyDescent="0.3">
      <c r="A54" s="6" t="s">
        <v>41</v>
      </c>
      <c r="B54" s="196"/>
      <c r="C54" s="196"/>
      <c r="D54" s="200"/>
      <c r="E54" s="200"/>
      <c r="F54" s="200"/>
      <c r="G54" s="200"/>
      <c r="H54" s="194"/>
    </row>
    <row r="55" spans="1:8" ht="57" thickBot="1" x14ac:dyDescent="0.3">
      <c r="A55" s="6" t="s">
        <v>42</v>
      </c>
      <c r="B55" s="3">
        <v>2230</v>
      </c>
      <c r="C55" s="3">
        <v>350</v>
      </c>
      <c r="D55" s="76"/>
      <c r="E55" s="76"/>
      <c r="F55" s="76"/>
      <c r="G55" s="76" t="s">
        <v>27</v>
      </c>
      <c r="H55" s="1"/>
    </row>
    <row r="56" spans="1:8" ht="16.5" thickBot="1" x14ac:dyDescent="0.3">
      <c r="A56" s="6" t="s">
        <v>43</v>
      </c>
      <c r="B56" s="3">
        <v>2240</v>
      </c>
      <c r="C56" s="3">
        <v>360</v>
      </c>
      <c r="D56" s="76"/>
      <c r="E56" s="76"/>
      <c r="F56" s="76"/>
      <c r="G56" s="76" t="s">
        <v>27</v>
      </c>
      <c r="H56" s="1"/>
    </row>
    <row r="57" spans="1:8" ht="17.100000000000001" customHeight="1" thickBot="1" x14ac:dyDescent="0.3">
      <c r="A57" s="38" t="s">
        <v>44</v>
      </c>
      <c r="B57" s="39">
        <v>2300</v>
      </c>
      <c r="C57" s="39">
        <v>850</v>
      </c>
      <c r="D57" s="85">
        <f>D58+D59+D60</f>
        <v>5000</v>
      </c>
      <c r="E57" s="85">
        <f>E58+E59+E60</f>
        <v>0</v>
      </c>
      <c r="F57" s="85">
        <f>F58+F59+F60</f>
        <v>0</v>
      </c>
      <c r="G57" s="85" t="s">
        <v>27</v>
      </c>
      <c r="H57" s="1"/>
    </row>
    <row r="58" spans="1:8" ht="23.25" thickBot="1" x14ac:dyDescent="0.3">
      <c r="A58" s="6" t="s">
        <v>45</v>
      </c>
      <c r="B58" s="3">
        <v>2310</v>
      </c>
      <c r="C58" s="3">
        <v>851</v>
      </c>
      <c r="D58" s="76">
        <v>5000</v>
      </c>
      <c r="E58" s="76"/>
      <c r="F58" s="76"/>
      <c r="G58" s="76" t="s">
        <v>27</v>
      </c>
      <c r="H58" s="1"/>
    </row>
    <row r="59" spans="1:8" ht="34.5" thickBot="1" x14ac:dyDescent="0.3">
      <c r="A59" s="6" t="s">
        <v>46</v>
      </c>
      <c r="B59" s="3">
        <v>2320</v>
      </c>
      <c r="C59" s="3">
        <v>852</v>
      </c>
      <c r="D59" s="76"/>
      <c r="E59" s="76"/>
      <c r="F59" s="76"/>
      <c r="G59" s="76" t="s">
        <v>27</v>
      </c>
      <c r="H59" s="1"/>
    </row>
    <row r="60" spans="1:8" ht="23.25" thickBot="1" x14ac:dyDescent="0.3">
      <c r="A60" s="6" t="s">
        <v>47</v>
      </c>
      <c r="B60" s="3">
        <v>2330</v>
      </c>
      <c r="C60" s="3">
        <v>853</v>
      </c>
      <c r="D60" s="76"/>
      <c r="E60" s="76"/>
      <c r="F60" s="76"/>
      <c r="G60" s="76" t="s">
        <v>27</v>
      </c>
      <c r="H60" s="1"/>
    </row>
    <row r="61" spans="1:8" ht="23.25" thickBot="1" x14ac:dyDescent="0.3">
      <c r="A61" s="38" t="s">
        <v>48</v>
      </c>
      <c r="B61" s="39">
        <v>2400</v>
      </c>
      <c r="C61" s="39" t="s">
        <v>24</v>
      </c>
      <c r="D61" s="85">
        <f>D62</f>
        <v>0</v>
      </c>
      <c r="E61" s="85">
        <f>E62</f>
        <v>0</v>
      </c>
      <c r="F61" s="85">
        <f>F62</f>
        <v>0</v>
      </c>
      <c r="G61" s="120" t="s">
        <v>27</v>
      </c>
      <c r="H61" s="1"/>
    </row>
    <row r="62" spans="1:8" ht="17.100000000000001" customHeight="1" thickBot="1" x14ac:dyDescent="0.3">
      <c r="A62" s="7" t="s">
        <v>22</v>
      </c>
      <c r="B62" s="111"/>
      <c r="C62" s="111"/>
      <c r="D62" s="111"/>
      <c r="E62" s="111"/>
      <c r="F62" s="117"/>
      <c r="G62" s="121"/>
      <c r="H62" s="228"/>
    </row>
    <row r="63" spans="1:8" ht="17.100000000000001" customHeight="1" thickBot="1" x14ac:dyDescent="0.3">
      <c r="A63" s="113" t="s">
        <v>121</v>
      </c>
      <c r="B63" s="115">
        <v>2410</v>
      </c>
      <c r="C63" s="115">
        <v>613</v>
      </c>
      <c r="D63" s="115"/>
      <c r="E63" s="115"/>
      <c r="F63" s="118"/>
      <c r="G63" s="115"/>
      <c r="H63" s="228"/>
    </row>
    <row r="64" spans="1:8" ht="23.25" thickBot="1" x14ac:dyDescent="0.3">
      <c r="A64" s="113" t="s">
        <v>49</v>
      </c>
      <c r="B64" s="116">
        <v>2410</v>
      </c>
      <c r="C64" s="115">
        <v>810</v>
      </c>
      <c r="D64" s="114"/>
      <c r="E64" s="112"/>
      <c r="F64" s="119"/>
      <c r="G64" s="122" t="s">
        <v>27</v>
      </c>
      <c r="H64" s="228"/>
    </row>
    <row r="65" spans="1:9" ht="29.25" customHeight="1" thickBot="1" x14ac:dyDescent="0.3">
      <c r="A65" s="38" t="s">
        <v>50</v>
      </c>
      <c r="B65" s="39">
        <v>2500</v>
      </c>
      <c r="C65" s="39" t="s">
        <v>24</v>
      </c>
      <c r="D65" s="85">
        <f>D66</f>
        <v>0</v>
      </c>
      <c r="E65" s="85">
        <f>E66</f>
        <v>0</v>
      </c>
      <c r="F65" s="85">
        <f>F66</f>
        <v>0</v>
      </c>
      <c r="G65" s="85" t="s">
        <v>27</v>
      </c>
      <c r="H65" s="1"/>
    </row>
    <row r="66" spans="1:9" ht="45.75" thickBot="1" x14ac:dyDescent="0.3">
      <c r="A66" s="6" t="s">
        <v>51</v>
      </c>
      <c r="B66" s="3">
        <v>2520</v>
      </c>
      <c r="C66" s="3">
        <v>831</v>
      </c>
      <c r="D66" s="76"/>
      <c r="E66" s="76"/>
      <c r="F66" s="76"/>
      <c r="G66" s="76"/>
      <c r="H66" s="1"/>
    </row>
    <row r="67" spans="1:9" ht="16.5" thickBot="1" x14ac:dyDescent="0.3">
      <c r="A67" s="38" t="s">
        <v>62</v>
      </c>
      <c r="B67" s="39">
        <v>2600</v>
      </c>
      <c r="C67" s="39" t="s">
        <v>24</v>
      </c>
      <c r="D67" s="86">
        <f>D68+D70+D71+D72+D76+D77+D78</f>
        <v>1078348.95</v>
      </c>
      <c r="E67" s="86">
        <f>E68+E70+E71+E72++E78+E77</f>
        <v>828636.2</v>
      </c>
      <c r="F67" s="86">
        <f>F68+F70+F71+F72++F78+F77</f>
        <v>820836.2</v>
      </c>
      <c r="G67" s="85">
        <f>G68+G70+G71+G72++G78</f>
        <v>0</v>
      </c>
      <c r="H67" s="1"/>
    </row>
    <row r="68" spans="1:9" ht="17.100000000000001" customHeight="1" x14ac:dyDescent="0.25">
      <c r="A68" s="7" t="s">
        <v>11</v>
      </c>
      <c r="B68" s="195">
        <v>2610</v>
      </c>
      <c r="C68" s="195">
        <v>241</v>
      </c>
      <c r="D68" s="199"/>
      <c r="E68" s="199"/>
      <c r="F68" s="199"/>
      <c r="G68" s="199"/>
      <c r="H68" s="194">
        <v>1287376.2</v>
      </c>
    </row>
    <row r="69" spans="1:9" ht="23.25" thickBot="1" x14ac:dyDescent="0.3">
      <c r="A69" s="6" t="s">
        <v>52</v>
      </c>
      <c r="B69" s="196"/>
      <c r="C69" s="196"/>
      <c r="D69" s="200"/>
      <c r="E69" s="200"/>
      <c r="F69" s="200"/>
      <c r="G69" s="200"/>
      <c r="H69" s="194"/>
    </row>
    <row r="70" spans="1:9" ht="23.25" thickBot="1" x14ac:dyDescent="0.3">
      <c r="A70" s="6" t="s">
        <v>53</v>
      </c>
      <c r="B70" s="3">
        <v>2620</v>
      </c>
      <c r="C70" s="3">
        <v>242</v>
      </c>
      <c r="D70" s="76"/>
      <c r="E70" s="76"/>
      <c r="F70" s="76"/>
      <c r="G70" s="76"/>
      <c r="H70" s="130">
        <f>H68-D67</f>
        <v>209027.25</v>
      </c>
    </row>
    <row r="71" spans="1:9" ht="34.5" thickBot="1" x14ac:dyDescent="0.3">
      <c r="A71" s="6" t="s">
        <v>54</v>
      </c>
      <c r="B71" s="3">
        <v>2630</v>
      </c>
      <c r="C71" s="3">
        <v>243</v>
      </c>
      <c r="D71" s="76"/>
      <c r="E71" s="76"/>
      <c r="F71" s="76"/>
      <c r="G71" s="76"/>
      <c r="H71" s="1"/>
    </row>
    <row r="72" spans="1:9" ht="16.5" thickBot="1" x14ac:dyDescent="0.3">
      <c r="A72" s="44" t="s">
        <v>55</v>
      </c>
      <c r="B72" s="41">
        <v>2640</v>
      </c>
      <c r="C72" s="41">
        <v>244</v>
      </c>
      <c r="D72" s="87">
        <f>D74+D75</f>
        <v>709157.94</v>
      </c>
      <c r="E72" s="87">
        <f>E74+E75</f>
        <v>656636.19999999995</v>
      </c>
      <c r="F72" s="87">
        <f>F74+F75</f>
        <v>648836.19999999995</v>
      </c>
      <c r="G72" s="87">
        <f>G74+G75</f>
        <v>0</v>
      </c>
      <c r="H72" s="1"/>
    </row>
    <row r="73" spans="1:9" ht="17.100000000000001" customHeight="1" thickBot="1" x14ac:dyDescent="0.3">
      <c r="A73" s="6" t="s">
        <v>22</v>
      </c>
      <c r="B73" s="3"/>
      <c r="C73" s="3"/>
      <c r="D73" s="81"/>
      <c r="E73" s="81"/>
      <c r="F73" s="81"/>
      <c r="G73" s="81"/>
      <c r="H73" s="1"/>
    </row>
    <row r="74" spans="1:9" ht="17.100000000000001" customHeight="1" thickBot="1" x14ac:dyDescent="0.3">
      <c r="A74" s="6" t="s">
        <v>29</v>
      </c>
      <c r="B74" s="3">
        <v>2641</v>
      </c>
      <c r="C74" s="3">
        <v>244</v>
      </c>
      <c r="D74" s="81">
        <f>489130+2392.75+126300-7780-197191.01</f>
        <v>412851.74</v>
      </c>
      <c r="E74" s="81">
        <f>50000+582330-172000</f>
        <v>460330</v>
      </c>
      <c r="F74" s="81">
        <f>50000+402530</f>
        <v>452530</v>
      </c>
      <c r="G74" s="81"/>
      <c r="H74" s="1"/>
    </row>
    <row r="75" spans="1:9" ht="23.25" thickBot="1" x14ac:dyDescent="0.3">
      <c r="A75" s="6" t="s">
        <v>30</v>
      </c>
      <c r="B75" s="3">
        <v>2642</v>
      </c>
      <c r="C75" s="3">
        <v>244</v>
      </c>
      <c r="D75" s="81">
        <f>296306.2</f>
        <v>296306.2</v>
      </c>
      <c r="E75" s="81">
        <v>196306.2</v>
      </c>
      <c r="F75" s="81">
        <v>196306.2</v>
      </c>
      <c r="G75" s="81"/>
      <c r="H75" s="1"/>
    </row>
    <row r="76" spans="1:9" ht="48.75" thickBot="1" x14ac:dyDescent="0.3">
      <c r="A76" s="105" t="s">
        <v>122</v>
      </c>
      <c r="B76" s="3">
        <v>2650</v>
      </c>
      <c r="C76" s="3">
        <v>245</v>
      </c>
      <c r="D76" s="81"/>
      <c r="E76" s="81"/>
      <c r="F76" s="81"/>
      <c r="G76" s="81"/>
      <c r="H76" s="90"/>
    </row>
    <row r="77" spans="1:9" ht="16.5" thickBot="1" x14ac:dyDescent="0.3">
      <c r="A77" s="123" t="s">
        <v>123</v>
      </c>
      <c r="B77" s="3">
        <v>2660</v>
      </c>
      <c r="C77" s="3">
        <v>247</v>
      </c>
      <c r="D77" s="81">
        <f>172000+197191.01</f>
        <v>369191.01</v>
      </c>
      <c r="E77" s="81">
        <v>172000</v>
      </c>
      <c r="F77" s="81">
        <v>172000</v>
      </c>
      <c r="G77" s="81"/>
      <c r="H77" s="90"/>
    </row>
    <row r="78" spans="1:9" ht="32.25" customHeight="1" thickBot="1" x14ac:dyDescent="0.3">
      <c r="A78" s="40" t="s">
        <v>56</v>
      </c>
      <c r="B78" s="41">
        <v>2670</v>
      </c>
      <c r="C78" s="41">
        <v>400</v>
      </c>
      <c r="D78" s="87">
        <f>D79+D81</f>
        <v>0</v>
      </c>
      <c r="E78" s="87">
        <f>E79+E81</f>
        <v>0</v>
      </c>
      <c r="F78" s="87">
        <f>F79+F81</f>
        <v>0</v>
      </c>
      <c r="G78" s="88">
        <f>G79+G81</f>
        <v>0</v>
      </c>
      <c r="H78" s="1"/>
      <c r="I78" s="50"/>
    </row>
    <row r="79" spans="1:9" ht="17.100000000000001" customHeight="1" x14ac:dyDescent="0.25">
      <c r="A79" s="7" t="s">
        <v>11</v>
      </c>
      <c r="B79" s="195">
        <v>2671</v>
      </c>
      <c r="C79" s="195">
        <v>406</v>
      </c>
      <c r="D79" s="199"/>
      <c r="E79" s="199"/>
      <c r="F79" s="199"/>
      <c r="G79" s="199"/>
      <c r="H79" s="194"/>
    </row>
    <row r="80" spans="1:9" ht="34.5" thickBot="1" x14ac:dyDescent="0.3">
      <c r="A80" s="6" t="s">
        <v>57</v>
      </c>
      <c r="B80" s="196"/>
      <c r="C80" s="196"/>
      <c r="D80" s="200"/>
      <c r="E80" s="200"/>
      <c r="F80" s="200"/>
      <c r="G80" s="200"/>
      <c r="H80" s="194"/>
    </row>
    <row r="81" spans="1:8" ht="41.25" customHeight="1" thickBot="1" x14ac:dyDescent="0.3">
      <c r="A81" s="6" t="s">
        <v>58</v>
      </c>
      <c r="B81" s="3">
        <v>2672</v>
      </c>
      <c r="C81" s="3">
        <v>407</v>
      </c>
      <c r="D81" s="81"/>
      <c r="E81" s="81"/>
      <c r="F81" s="81"/>
      <c r="G81" s="76"/>
      <c r="H81" s="1"/>
    </row>
    <row r="82" spans="1:8" ht="17.100000000000001" customHeight="1" thickBot="1" x14ac:dyDescent="0.3">
      <c r="A82" s="42" t="s">
        <v>63</v>
      </c>
      <c r="B82" s="39">
        <v>3000</v>
      </c>
      <c r="C82" s="39">
        <v>100</v>
      </c>
      <c r="D82" s="85">
        <f>D83+D85+D86</f>
        <v>0</v>
      </c>
      <c r="E82" s="85">
        <f>E83+E85+E86</f>
        <v>0</v>
      </c>
      <c r="F82" s="85">
        <f>F83+F85+F86</f>
        <v>0</v>
      </c>
      <c r="G82" s="85" t="s">
        <v>59</v>
      </c>
      <c r="H82" s="1"/>
    </row>
    <row r="83" spans="1:8" ht="17.100000000000001" customHeight="1" x14ac:dyDescent="0.25">
      <c r="A83" s="7" t="s">
        <v>11</v>
      </c>
      <c r="B83" s="195">
        <v>3010</v>
      </c>
      <c r="C83" s="195"/>
      <c r="D83" s="199"/>
      <c r="E83" s="199"/>
      <c r="F83" s="199"/>
      <c r="G83" s="199" t="s">
        <v>59</v>
      </c>
      <c r="H83" s="194"/>
    </row>
    <row r="84" spans="1:8" ht="17.100000000000001" customHeight="1" thickBot="1" x14ac:dyDescent="0.3">
      <c r="A84" s="6" t="s">
        <v>64</v>
      </c>
      <c r="B84" s="196"/>
      <c r="C84" s="196"/>
      <c r="D84" s="200"/>
      <c r="E84" s="200"/>
      <c r="F84" s="200"/>
      <c r="G84" s="200"/>
      <c r="H84" s="194"/>
    </row>
    <row r="85" spans="1:8" ht="16.5" thickBot="1" x14ac:dyDescent="0.3">
      <c r="A85" s="6" t="s">
        <v>65</v>
      </c>
      <c r="B85" s="3">
        <v>3020</v>
      </c>
      <c r="C85" s="3"/>
      <c r="D85" s="76"/>
      <c r="E85" s="76"/>
      <c r="F85" s="76"/>
      <c r="G85" s="76" t="s">
        <v>59</v>
      </c>
      <c r="H85" s="1"/>
    </row>
    <row r="86" spans="1:8" ht="16.5" thickBot="1" x14ac:dyDescent="0.3">
      <c r="A86" s="6" t="s">
        <v>66</v>
      </c>
      <c r="B86" s="3">
        <v>3030</v>
      </c>
      <c r="C86" s="3"/>
      <c r="D86" s="76"/>
      <c r="E86" s="76"/>
      <c r="F86" s="76"/>
      <c r="G86" s="76" t="s">
        <v>59</v>
      </c>
      <c r="H86" s="1"/>
    </row>
    <row r="87" spans="1:8" ht="17.100000000000001" customHeight="1" thickBot="1" x14ac:dyDescent="0.3">
      <c r="A87" s="38" t="s">
        <v>67</v>
      </c>
      <c r="B87" s="39">
        <v>4000</v>
      </c>
      <c r="C87" s="39" t="s">
        <v>59</v>
      </c>
      <c r="D87" s="85">
        <f>D88</f>
        <v>0</v>
      </c>
      <c r="E87" s="85">
        <f>E88</f>
        <v>0</v>
      </c>
      <c r="F87" s="85">
        <f>F88</f>
        <v>0</v>
      </c>
      <c r="G87" s="85">
        <v>0</v>
      </c>
      <c r="H87" s="1"/>
    </row>
    <row r="88" spans="1:8" ht="17.100000000000001" customHeight="1" x14ac:dyDescent="0.25">
      <c r="A88" s="7" t="s">
        <v>22</v>
      </c>
      <c r="B88" s="195">
        <v>4010</v>
      </c>
      <c r="C88" s="195">
        <v>610</v>
      </c>
      <c r="D88" s="199"/>
      <c r="E88" s="199"/>
      <c r="F88" s="199"/>
      <c r="G88" s="199" t="s">
        <v>59</v>
      </c>
      <c r="H88" s="194"/>
    </row>
    <row r="89" spans="1:8" ht="17.100000000000001" customHeight="1" thickBot="1" x14ac:dyDescent="0.3">
      <c r="A89" s="6" t="s">
        <v>60</v>
      </c>
      <c r="B89" s="196"/>
      <c r="C89" s="196"/>
      <c r="D89" s="200"/>
      <c r="E89" s="200"/>
      <c r="F89" s="200"/>
      <c r="G89" s="200"/>
      <c r="H89" s="194"/>
    </row>
    <row r="90" spans="1:8" ht="17.100000000000001" customHeight="1" x14ac:dyDescent="0.25"/>
    <row r="91" spans="1:8" ht="17.100000000000001" customHeight="1" x14ac:dyDescent="0.25"/>
    <row r="92" spans="1:8" ht="17.100000000000001" customHeight="1" x14ac:dyDescent="0.25"/>
  </sheetData>
  <mergeCells count="116">
    <mergeCell ref="C83:C84"/>
    <mergeCell ref="D83:D84"/>
    <mergeCell ref="F88:F89"/>
    <mergeCell ref="B88:B89"/>
    <mergeCell ref="C88:C89"/>
    <mergeCell ref="D88:D89"/>
    <mergeCell ref="B83:B84"/>
    <mergeCell ref="E88:E89"/>
    <mergeCell ref="E83:E84"/>
    <mergeCell ref="G88:G89"/>
    <mergeCell ref="H53:H54"/>
    <mergeCell ref="G51:G52"/>
    <mergeCell ref="F83:F84"/>
    <mergeCell ref="H51:H52"/>
    <mergeCell ref="H68:H69"/>
    <mergeCell ref="H79:H80"/>
    <mergeCell ref="H83:H84"/>
    <mergeCell ref="G83:G84"/>
    <mergeCell ref="F53:F54"/>
    <mergeCell ref="G53:G54"/>
    <mergeCell ref="G68:G69"/>
    <mergeCell ref="F68:F69"/>
    <mergeCell ref="H88:H89"/>
    <mergeCell ref="H62:H64"/>
    <mergeCell ref="F79:F80"/>
    <mergeCell ref="G79:G80"/>
    <mergeCell ref="C79:C80"/>
    <mergeCell ref="E79:E80"/>
    <mergeCell ref="B79:B80"/>
    <mergeCell ref="D79:D80"/>
    <mergeCell ref="C68:C69"/>
    <mergeCell ref="D68:D69"/>
    <mergeCell ref="E68:E69"/>
    <mergeCell ref="C53:C54"/>
    <mergeCell ref="D53:D54"/>
    <mergeCell ref="E53:E54"/>
    <mergeCell ref="B68:B69"/>
    <mergeCell ref="D47:D48"/>
    <mergeCell ref="B53:B54"/>
    <mergeCell ref="B51:B52"/>
    <mergeCell ref="C51:C52"/>
    <mergeCell ref="H28:H29"/>
    <mergeCell ref="G28:G29"/>
    <mergeCell ref="E28:E29"/>
    <mergeCell ref="F28:F29"/>
    <mergeCell ref="D31:D32"/>
    <mergeCell ref="E47:E48"/>
    <mergeCell ref="H47:H48"/>
    <mergeCell ref="F47:F48"/>
    <mergeCell ref="G47:G48"/>
    <mergeCell ref="D51:D52"/>
    <mergeCell ref="F51:F52"/>
    <mergeCell ref="E51:E52"/>
    <mergeCell ref="B47:B48"/>
    <mergeCell ref="C47:C48"/>
    <mergeCell ref="A38:A39"/>
    <mergeCell ref="B38:B39"/>
    <mergeCell ref="C38:C39"/>
    <mergeCell ref="D41:D42"/>
    <mergeCell ref="G33:G34"/>
    <mergeCell ref="F38:F39"/>
    <mergeCell ref="G38:G39"/>
    <mergeCell ref="H33:H34"/>
    <mergeCell ref="F31:F32"/>
    <mergeCell ref="G31:G32"/>
    <mergeCell ref="H38:H39"/>
    <mergeCell ref="H31:H32"/>
    <mergeCell ref="F33:F34"/>
    <mergeCell ref="C41:C42"/>
    <mergeCell ref="B22:B23"/>
    <mergeCell ref="D22:D23"/>
    <mergeCell ref="G22:G23"/>
    <mergeCell ref="F22:F23"/>
    <mergeCell ref="C22:C23"/>
    <mergeCell ref="E22:E23"/>
    <mergeCell ref="H41:H42"/>
    <mergeCell ref="G41:G42"/>
    <mergeCell ref="E41:E42"/>
    <mergeCell ref="F41:F42"/>
    <mergeCell ref="H22:H23"/>
    <mergeCell ref="C31:C32"/>
    <mergeCell ref="D33:D34"/>
    <mergeCell ref="E33:E34"/>
    <mergeCell ref="D38:D39"/>
    <mergeCell ref="E31:E32"/>
    <mergeCell ref="E38:E39"/>
    <mergeCell ref="B31:B32"/>
    <mergeCell ref="B33:B34"/>
    <mergeCell ref="C33:C34"/>
    <mergeCell ref="B41:B42"/>
    <mergeCell ref="B28:B29"/>
    <mergeCell ref="C28:C29"/>
    <mergeCell ref="D28:D29"/>
    <mergeCell ref="E4:E5"/>
    <mergeCell ref="H4:H5"/>
    <mergeCell ref="G4:G5"/>
    <mergeCell ref="F4:F5"/>
    <mergeCell ref="C14:C15"/>
    <mergeCell ref="D14:D15"/>
    <mergeCell ref="E14:E15"/>
    <mergeCell ref="F10:F11"/>
    <mergeCell ref="A1:H2"/>
    <mergeCell ref="A3:A5"/>
    <mergeCell ref="B3:B5"/>
    <mergeCell ref="C3:C5"/>
    <mergeCell ref="D3:G3"/>
    <mergeCell ref="H14:H15"/>
    <mergeCell ref="F14:F15"/>
    <mergeCell ref="G14:G15"/>
    <mergeCell ref="G10:G11"/>
    <mergeCell ref="H10:H11"/>
    <mergeCell ref="B14:B15"/>
    <mergeCell ref="D10:D11"/>
    <mergeCell ref="E10:E11"/>
    <mergeCell ref="B10:B11"/>
    <mergeCell ref="C10:C11"/>
  </mergeCells>
  <phoneticPr fontId="22" type="noConversion"/>
  <pageMargins left="0.7" right="0.7" top="0.75" bottom="0.75" header="0.3" footer="0.3"/>
  <pageSetup paperSize="9" scale="74" orientation="portrait" r:id="rId1"/>
  <rowBreaks count="1" manualBreakCount="1">
    <brk id="52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A10" zoomScaleNormal="120" zoomScaleSheetLayoutView="100" workbookViewId="0">
      <selection activeCell="F29" sqref="F29"/>
    </sheetView>
  </sheetViews>
  <sheetFormatPr defaultRowHeight="15" x14ac:dyDescent="0.25"/>
  <cols>
    <col min="1" max="1" width="70.28515625" customWidth="1"/>
    <col min="2" max="2" width="20.28515625" customWidth="1"/>
    <col min="3" max="3" width="9.140625" style="149"/>
    <col min="6" max="6" width="13.7109375" customWidth="1"/>
    <col min="7" max="7" width="14.85546875" customWidth="1"/>
    <col min="8" max="8" width="15.28515625" customWidth="1"/>
    <col min="11" max="11" width="19.85546875" customWidth="1"/>
    <col min="12" max="12" width="23.28515625" customWidth="1"/>
    <col min="13" max="13" width="15.5703125" customWidth="1"/>
  </cols>
  <sheetData>
    <row r="1" spans="1:14" ht="18.75" x14ac:dyDescent="0.25">
      <c r="A1" s="9" t="s">
        <v>68</v>
      </c>
    </row>
    <row r="2" spans="1:14" ht="15.75" thickBot="1" x14ac:dyDescent="0.3">
      <c r="A2" s="10"/>
    </row>
    <row r="3" spans="1:14" ht="46.5" customHeight="1" thickBot="1" x14ac:dyDescent="0.3">
      <c r="A3" s="235"/>
      <c r="B3" s="237"/>
      <c r="C3" s="241" t="s">
        <v>2</v>
      </c>
      <c r="D3" s="230" t="s">
        <v>116</v>
      </c>
      <c r="E3" s="230" t="s">
        <v>70</v>
      </c>
      <c r="F3" s="232" t="s">
        <v>4</v>
      </c>
      <c r="G3" s="233"/>
      <c r="H3" s="233"/>
      <c r="I3" s="234"/>
      <c r="J3" s="1"/>
    </row>
    <row r="4" spans="1:14" ht="32.25" customHeight="1" x14ac:dyDescent="0.25">
      <c r="A4" s="236" t="s">
        <v>69</v>
      </c>
      <c r="B4" s="238"/>
      <c r="C4" s="242"/>
      <c r="D4" s="231"/>
      <c r="E4" s="231"/>
      <c r="F4" s="11" t="s">
        <v>139</v>
      </c>
      <c r="G4" s="235" t="s">
        <v>140</v>
      </c>
      <c r="H4" s="235" t="s">
        <v>141</v>
      </c>
      <c r="I4" s="230" t="s">
        <v>6</v>
      </c>
      <c r="J4" s="194"/>
    </row>
    <row r="5" spans="1:14" ht="15.75" customHeight="1" x14ac:dyDescent="0.25">
      <c r="A5" s="239"/>
      <c r="B5" s="240"/>
      <c r="C5" s="242"/>
      <c r="D5" s="231"/>
      <c r="E5" s="231"/>
      <c r="F5" s="51" t="s">
        <v>5</v>
      </c>
      <c r="G5" s="236"/>
      <c r="H5" s="236"/>
      <c r="I5" s="231"/>
      <c r="J5" s="194"/>
    </row>
    <row r="6" spans="1:14" ht="16.5" thickBot="1" x14ac:dyDescent="0.3">
      <c r="A6" s="229">
        <v>1</v>
      </c>
      <c r="B6" s="229"/>
      <c r="C6" s="150">
        <v>2</v>
      </c>
      <c r="D6" s="143"/>
      <c r="E6" s="143">
        <v>3</v>
      </c>
      <c r="F6" s="143">
        <v>5</v>
      </c>
      <c r="G6" s="143">
        <v>6</v>
      </c>
      <c r="H6" s="143">
        <v>7</v>
      </c>
      <c r="I6" s="143">
        <v>8</v>
      </c>
      <c r="J6" s="1"/>
    </row>
    <row r="7" spans="1:14" ht="38.25" customHeight="1" x14ac:dyDescent="0.25">
      <c r="A7" s="245" t="s">
        <v>71</v>
      </c>
      <c r="B7" s="245"/>
      <c r="C7" s="151">
        <v>26000</v>
      </c>
      <c r="D7" s="63"/>
      <c r="E7" s="63"/>
      <c r="F7" s="64">
        <f>F11+F15</f>
        <v>1506255.15</v>
      </c>
      <c r="G7" s="65">
        <f>G11+G15</f>
        <v>828636.2</v>
      </c>
      <c r="H7" s="65">
        <f>H11+H15</f>
        <v>820836.2</v>
      </c>
      <c r="I7" s="63"/>
      <c r="J7" s="1"/>
      <c r="K7" s="73">
        <f>Лист1!D67-Лист2!F7</f>
        <v>-427906.19999999995</v>
      </c>
      <c r="L7" s="74">
        <f>Лист1!E67-Лист2!G7</f>
        <v>0</v>
      </c>
      <c r="M7" s="75">
        <f>Лист1!F67-Лист2!H7</f>
        <v>0</v>
      </c>
    </row>
    <row r="8" spans="1:14" ht="15.75" thickBot="1" x14ac:dyDescent="0.3">
      <c r="A8" s="244" t="s">
        <v>11</v>
      </c>
      <c r="B8" s="244"/>
      <c r="C8" s="247">
        <v>26100</v>
      </c>
      <c r="D8" s="243" t="s">
        <v>115</v>
      </c>
      <c r="E8" s="243"/>
      <c r="F8" s="244"/>
      <c r="G8" s="244"/>
      <c r="H8" s="244"/>
      <c r="I8" s="244"/>
      <c r="J8" s="228"/>
      <c r="K8" s="54"/>
      <c r="L8" s="55"/>
      <c r="M8" s="56"/>
    </row>
    <row r="9" spans="1:14" ht="66" customHeight="1" x14ac:dyDescent="0.25">
      <c r="A9" s="244" t="s">
        <v>72</v>
      </c>
      <c r="B9" s="244"/>
      <c r="C9" s="247"/>
      <c r="D9" s="229"/>
      <c r="E9" s="229"/>
      <c r="F9" s="244"/>
      <c r="G9" s="244"/>
      <c r="H9" s="244"/>
      <c r="I9" s="244"/>
      <c r="J9" s="228"/>
    </row>
    <row r="10" spans="1:14" ht="33" customHeight="1" x14ac:dyDescent="0.25">
      <c r="A10" s="244" t="s">
        <v>73</v>
      </c>
      <c r="B10" s="244"/>
      <c r="C10" s="150">
        <v>26200</v>
      </c>
      <c r="D10" s="98" t="s">
        <v>115</v>
      </c>
      <c r="E10" s="135"/>
      <c r="F10" s="135"/>
      <c r="G10" s="135"/>
      <c r="H10" s="135"/>
      <c r="I10" s="135"/>
      <c r="J10" s="1"/>
    </row>
    <row r="11" spans="1:14" ht="39" customHeight="1" x14ac:dyDescent="0.25">
      <c r="A11" s="246" t="s">
        <v>74</v>
      </c>
      <c r="B11" s="246"/>
      <c r="C11" s="152">
        <v>26300</v>
      </c>
      <c r="D11" s="144" t="s">
        <v>115</v>
      </c>
      <c r="E11" s="94"/>
      <c r="F11" s="101">
        <v>281875.03000000003</v>
      </c>
      <c r="G11" s="142">
        <v>0</v>
      </c>
      <c r="H11" s="142"/>
      <c r="I11" s="142"/>
      <c r="J11" s="1"/>
      <c r="K11" s="126">
        <f>F7-F11</f>
        <v>1224380.1199999999</v>
      </c>
      <c r="L11" s="253">
        <f>F7-F32</f>
        <v>281875.03000000003</v>
      </c>
      <c r="M11" s="252"/>
      <c r="N11" s="252"/>
    </row>
    <row r="12" spans="1:14" ht="39" customHeight="1" x14ac:dyDescent="0.25">
      <c r="A12" s="256" t="s">
        <v>132</v>
      </c>
      <c r="B12" s="256"/>
      <c r="C12" s="152">
        <v>26310</v>
      </c>
      <c r="D12" s="144" t="s">
        <v>8</v>
      </c>
      <c r="E12" s="94" t="s">
        <v>8</v>
      </c>
      <c r="F12" s="101"/>
      <c r="G12" s="142"/>
      <c r="H12" s="142"/>
      <c r="I12" s="142"/>
      <c r="J12" s="90"/>
      <c r="K12" s="126"/>
      <c r="L12" s="141"/>
      <c r="M12" s="140"/>
      <c r="N12" s="140"/>
    </row>
    <row r="13" spans="1:14" ht="39" customHeight="1" x14ac:dyDescent="0.25">
      <c r="A13" s="256" t="s">
        <v>133</v>
      </c>
      <c r="B13" s="256"/>
      <c r="C13" s="152">
        <v>26310.1</v>
      </c>
      <c r="D13" s="144"/>
      <c r="E13" s="94"/>
      <c r="F13" s="101"/>
      <c r="G13" s="142"/>
      <c r="H13" s="142"/>
      <c r="I13" s="142"/>
      <c r="J13" s="90"/>
      <c r="K13" s="126"/>
      <c r="L13" s="141"/>
      <c r="M13" s="140"/>
      <c r="N13" s="140"/>
    </row>
    <row r="14" spans="1:14" ht="39" customHeight="1" x14ac:dyDescent="0.25">
      <c r="A14" s="256" t="s">
        <v>134</v>
      </c>
      <c r="B14" s="256"/>
      <c r="C14" s="152">
        <v>26310.2</v>
      </c>
      <c r="D14" s="144"/>
      <c r="E14" s="94"/>
      <c r="F14" s="101"/>
      <c r="G14" s="142"/>
      <c r="H14" s="142"/>
      <c r="I14" s="142"/>
      <c r="J14" s="90"/>
      <c r="K14" s="126"/>
      <c r="L14" s="141"/>
      <c r="M14" s="140"/>
      <c r="N14" s="140"/>
    </row>
    <row r="15" spans="1:14" ht="36" customHeight="1" x14ac:dyDescent="0.25">
      <c r="A15" s="246" t="s">
        <v>75</v>
      </c>
      <c r="B15" s="246"/>
      <c r="C15" s="152">
        <v>26400</v>
      </c>
      <c r="D15" s="144" t="s">
        <v>115</v>
      </c>
      <c r="E15" s="142"/>
      <c r="F15" s="66">
        <f>F16+F20+F24+F27</f>
        <v>1224380.1199999999</v>
      </c>
      <c r="G15" s="66">
        <f>G16+G20+G24+G27</f>
        <v>828636.2</v>
      </c>
      <c r="H15" s="66">
        <f>H16+H20+H24+H27</f>
        <v>820836.2</v>
      </c>
      <c r="I15" s="142"/>
      <c r="J15" s="1"/>
    </row>
    <row r="16" spans="1:14" x14ac:dyDescent="0.25">
      <c r="A16" s="163" t="s">
        <v>11</v>
      </c>
      <c r="B16" s="164"/>
      <c r="C16" s="248">
        <v>26410</v>
      </c>
      <c r="D16" s="249" t="s">
        <v>115</v>
      </c>
      <c r="E16" s="250" t="s">
        <v>135</v>
      </c>
      <c r="F16" s="251">
        <f>F19</f>
        <v>699473.91999999993</v>
      </c>
      <c r="G16" s="251">
        <f>Лист1!E67-G20-G27</f>
        <v>368295.86</v>
      </c>
      <c r="H16" s="251">
        <f>Лист1!F67-H20-H27</f>
        <v>360495.86</v>
      </c>
      <c r="I16" s="250"/>
      <c r="J16" s="228"/>
    </row>
    <row r="17" spans="1:13" ht="36" customHeight="1" x14ac:dyDescent="0.25">
      <c r="A17" s="163" t="s">
        <v>76</v>
      </c>
      <c r="B17" s="164"/>
      <c r="C17" s="248"/>
      <c r="D17" s="249"/>
      <c r="E17" s="250"/>
      <c r="F17" s="251"/>
      <c r="G17" s="251"/>
      <c r="H17" s="251"/>
      <c r="I17" s="250"/>
      <c r="J17" s="228"/>
      <c r="K17" s="50">
        <f>F11+F32-F7</f>
        <v>0</v>
      </c>
    </row>
    <row r="18" spans="1:13" x14ac:dyDescent="0.25">
      <c r="A18" s="244" t="s">
        <v>11</v>
      </c>
      <c r="B18" s="244"/>
      <c r="C18" s="150"/>
      <c r="D18" s="135"/>
      <c r="E18" s="135"/>
      <c r="F18" s="135"/>
      <c r="G18" s="135"/>
      <c r="H18" s="135"/>
      <c r="I18" s="135"/>
      <c r="J18" s="228"/>
    </row>
    <row r="19" spans="1:13" ht="36" customHeight="1" x14ac:dyDescent="0.25">
      <c r="A19" s="254" t="s">
        <v>77</v>
      </c>
      <c r="B19" s="254"/>
      <c r="C19" s="153">
        <v>26411</v>
      </c>
      <c r="D19" s="145" t="s">
        <v>115</v>
      </c>
      <c r="E19" s="95"/>
      <c r="F19" s="68">
        <f>Лист1!D67-F22-F27-F11</f>
        <v>699473.91999999993</v>
      </c>
      <c r="G19" s="68">
        <f>G16</f>
        <v>368295.86</v>
      </c>
      <c r="H19" s="69">
        <f>H16</f>
        <v>360495.86</v>
      </c>
      <c r="I19" s="137"/>
      <c r="J19" s="228"/>
    </row>
    <row r="20" spans="1:13" ht="33.75" customHeight="1" x14ac:dyDescent="0.25">
      <c r="A20" s="255" t="s">
        <v>78</v>
      </c>
      <c r="B20" s="255"/>
      <c r="C20" s="154">
        <v>26420</v>
      </c>
      <c r="D20" s="146" t="s">
        <v>115</v>
      </c>
      <c r="E20" s="96"/>
      <c r="F20" s="62">
        <v>427906.2</v>
      </c>
      <c r="G20" s="62">
        <f>118370+85460+206510.34</f>
        <v>410340.33999999997</v>
      </c>
      <c r="H20" s="62">
        <f>118370+85460+206510.34</f>
        <v>410340.33999999997</v>
      </c>
      <c r="I20" s="136"/>
      <c r="J20" s="228"/>
      <c r="K20" s="50"/>
    </row>
    <row r="21" spans="1:13" x14ac:dyDescent="0.25">
      <c r="A21" s="244" t="s">
        <v>11</v>
      </c>
      <c r="B21" s="244"/>
      <c r="C21" s="150"/>
      <c r="D21" s="135"/>
      <c r="E21" s="135"/>
      <c r="F21" s="135"/>
      <c r="G21" s="67"/>
      <c r="H21" s="67"/>
      <c r="I21" s="135"/>
      <c r="J21" s="228"/>
    </row>
    <row r="22" spans="1:13" ht="22.5" customHeight="1" x14ac:dyDescent="0.25">
      <c r="A22" s="254" t="s">
        <v>77</v>
      </c>
      <c r="B22" s="254"/>
      <c r="C22" s="153">
        <v>26421</v>
      </c>
      <c r="D22" s="145" t="s">
        <v>115</v>
      </c>
      <c r="E22" s="137"/>
      <c r="F22" s="68"/>
      <c r="G22" s="68">
        <f>G20</f>
        <v>410340.33999999997</v>
      </c>
      <c r="H22" s="68">
        <f>H20</f>
        <v>410340.33999999997</v>
      </c>
      <c r="I22" s="137"/>
      <c r="J22" s="228"/>
    </row>
    <row r="23" spans="1:13" ht="22.5" customHeight="1" x14ac:dyDescent="0.25">
      <c r="A23" s="262" t="s">
        <v>136</v>
      </c>
      <c r="B23" s="262"/>
      <c r="C23" s="161">
        <v>26421.1</v>
      </c>
      <c r="D23" s="162" t="s">
        <v>137</v>
      </c>
      <c r="E23" s="157"/>
      <c r="F23" s="158"/>
      <c r="G23" s="158"/>
      <c r="H23" s="158"/>
      <c r="I23" s="157"/>
      <c r="J23" s="133"/>
    </row>
    <row r="24" spans="1:13" ht="20.25" customHeight="1" x14ac:dyDescent="0.25">
      <c r="A24" s="255" t="s">
        <v>79</v>
      </c>
      <c r="B24" s="255"/>
      <c r="C24" s="154">
        <v>26430</v>
      </c>
      <c r="D24" s="146" t="s">
        <v>115</v>
      </c>
      <c r="E24" s="136"/>
      <c r="F24" s="62"/>
      <c r="G24" s="62"/>
      <c r="H24" s="62"/>
      <c r="I24" s="136"/>
      <c r="J24" s="1"/>
    </row>
    <row r="25" spans="1:13" ht="20.25" customHeight="1" x14ac:dyDescent="0.25">
      <c r="A25" s="261" t="s">
        <v>136</v>
      </c>
      <c r="B25" s="261"/>
      <c r="C25" s="155">
        <v>26430.1</v>
      </c>
      <c r="D25" s="147" t="s">
        <v>137</v>
      </c>
      <c r="E25" s="157"/>
      <c r="F25" s="158"/>
      <c r="G25" s="158"/>
      <c r="H25" s="158"/>
      <c r="I25" s="157"/>
      <c r="J25" s="90"/>
    </row>
    <row r="26" spans="1:13" ht="15.75" customHeight="1" x14ac:dyDescent="0.25">
      <c r="A26" s="261" t="s">
        <v>138</v>
      </c>
      <c r="B26" s="261"/>
      <c r="C26" s="155">
        <v>26430.2</v>
      </c>
      <c r="D26" s="147"/>
      <c r="E26" s="157"/>
      <c r="F26" s="157"/>
      <c r="G26" s="157"/>
      <c r="H26" s="157"/>
      <c r="I26" s="157"/>
      <c r="J26" s="133"/>
    </row>
    <row r="27" spans="1:13" ht="20.25" customHeight="1" x14ac:dyDescent="0.25">
      <c r="A27" s="255" t="s">
        <v>80</v>
      </c>
      <c r="B27" s="255"/>
      <c r="C27" s="154">
        <v>26450</v>
      </c>
      <c r="D27" s="146" t="s">
        <v>115</v>
      </c>
      <c r="E27" s="136"/>
      <c r="F27" s="62">
        <f>97000</f>
        <v>97000</v>
      </c>
      <c r="G27" s="62">
        <v>50000</v>
      </c>
      <c r="H27" s="62">
        <v>50000</v>
      </c>
      <c r="I27" s="136"/>
      <c r="J27" s="1"/>
    </row>
    <row r="28" spans="1:13" x14ac:dyDescent="0.25">
      <c r="A28" s="244" t="s">
        <v>11</v>
      </c>
      <c r="B28" s="244"/>
      <c r="C28" s="150"/>
      <c r="D28" s="135"/>
      <c r="E28" s="135"/>
      <c r="F28" s="135"/>
      <c r="G28" s="67"/>
      <c r="H28" s="67"/>
      <c r="I28" s="135"/>
      <c r="J28" s="228"/>
    </row>
    <row r="29" spans="1:13" ht="16.5" customHeight="1" x14ac:dyDescent="0.25">
      <c r="A29" s="254" t="s">
        <v>77</v>
      </c>
      <c r="B29" s="254"/>
      <c r="C29" s="153">
        <v>26451</v>
      </c>
      <c r="D29" s="145" t="s">
        <v>115</v>
      </c>
      <c r="E29" s="95"/>
      <c r="F29" s="70"/>
      <c r="G29" s="70">
        <f t="shared" ref="G29:H29" si="0">G27</f>
        <v>50000</v>
      </c>
      <c r="H29" s="70">
        <f t="shared" si="0"/>
        <v>50000</v>
      </c>
      <c r="I29" s="137"/>
      <c r="J29" s="228"/>
      <c r="L29" s="252"/>
      <c r="M29" s="252"/>
    </row>
    <row r="30" spans="1:13" ht="16.5" customHeight="1" x14ac:dyDescent="0.25">
      <c r="A30" s="261" t="s">
        <v>136</v>
      </c>
      <c r="B30" s="261"/>
      <c r="C30" s="155">
        <v>26451.1</v>
      </c>
      <c r="D30" s="147" t="s">
        <v>137</v>
      </c>
      <c r="E30" s="159"/>
      <c r="F30" s="160"/>
      <c r="G30" s="160"/>
      <c r="H30" s="160"/>
      <c r="I30" s="157"/>
      <c r="J30" s="133"/>
      <c r="L30" s="140"/>
      <c r="M30" s="140"/>
    </row>
    <row r="31" spans="1:13" ht="16.5" customHeight="1" x14ac:dyDescent="0.25">
      <c r="A31" s="261" t="s">
        <v>138</v>
      </c>
      <c r="B31" s="261"/>
      <c r="C31" s="155">
        <v>26451.200000000001</v>
      </c>
      <c r="D31" s="147"/>
      <c r="E31" s="159"/>
      <c r="F31" s="160"/>
      <c r="G31" s="160"/>
      <c r="H31" s="160"/>
      <c r="I31" s="157"/>
      <c r="J31" s="133"/>
      <c r="L31" s="140"/>
      <c r="M31" s="140"/>
    </row>
    <row r="32" spans="1:13" ht="38.25" customHeight="1" x14ac:dyDescent="0.25">
      <c r="A32" s="258" t="s">
        <v>81</v>
      </c>
      <c r="B32" s="258"/>
      <c r="C32" s="156">
        <v>26500</v>
      </c>
      <c r="D32" s="148" t="s">
        <v>115</v>
      </c>
      <c r="E32" s="134"/>
      <c r="F32" s="71">
        <f>F34</f>
        <v>1224380.1199999999</v>
      </c>
      <c r="G32" s="72">
        <f>G19+G22+G29</f>
        <v>828636.2</v>
      </c>
      <c r="H32" s="72">
        <f>H19+H22+H29</f>
        <v>820836.2</v>
      </c>
      <c r="I32" s="134"/>
      <c r="J32" s="1"/>
      <c r="K32" s="126">
        <f>F32+F11</f>
        <v>1506255.15</v>
      </c>
    </row>
    <row r="33" spans="1:10" ht="24" customHeight="1" x14ac:dyDescent="0.25">
      <c r="A33" s="244" t="s">
        <v>82</v>
      </c>
      <c r="B33" s="244"/>
      <c r="C33" s="150"/>
      <c r="D33" s="135"/>
      <c r="E33" s="135"/>
      <c r="F33" s="89"/>
      <c r="G33" s="89"/>
      <c r="H33" s="135"/>
      <c r="I33" s="135"/>
      <c r="J33" s="1"/>
    </row>
    <row r="34" spans="1:10" ht="24" customHeight="1" x14ac:dyDescent="0.25">
      <c r="A34" s="259" t="s">
        <v>114</v>
      </c>
      <c r="B34" s="259"/>
      <c r="C34" s="138">
        <v>26510</v>
      </c>
      <c r="D34" s="99">
        <v>2023</v>
      </c>
      <c r="E34" s="138"/>
      <c r="F34" s="97">
        <f>F7-F11</f>
        <v>1224380.1199999999</v>
      </c>
      <c r="G34" s="97"/>
      <c r="H34" s="97"/>
      <c r="I34" s="138"/>
      <c r="J34" s="92"/>
    </row>
    <row r="35" spans="1:10" ht="24" customHeight="1" x14ac:dyDescent="0.25">
      <c r="A35" s="259" t="s">
        <v>114</v>
      </c>
      <c r="B35" s="259"/>
      <c r="C35" s="138">
        <v>26510</v>
      </c>
      <c r="D35" s="99">
        <v>2024</v>
      </c>
      <c r="E35" s="138"/>
      <c r="F35" s="97"/>
      <c r="G35" s="97">
        <f>G32-G34</f>
        <v>828636.2</v>
      </c>
      <c r="H35" s="138"/>
      <c r="I35" s="138"/>
      <c r="J35" s="92"/>
    </row>
    <row r="36" spans="1:10" ht="24" customHeight="1" x14ac:dyDescent="0.25">
      <c r="A36" s="259" t="s">
        <v>114</v>
      </c>
      <c r="B36" s="259"/>
      <c r="C36" s="138">
        <v>26510</v>
      </c>
      <c r="D36" s="99">
        <v>2025</v>
      </c>
      <c r="E36" s="138"/>
      <c r="F36" s="97"/>
      <c r="G36" s="97"/>
      <c r="H36" s="100">
        <f>H32</f>
        <v>820836.2</v>
      </c>
      <c r="I36" s="138"/>
      <c r="J36" s="92"/>
    </row>
    <row r="37" spans="1:10" ht="36.75" customHeight="1" x14ac:dyDescent="0.25">
      <c r="A37" s="260" t="s">
        <v>117</v>
      </c>
      <c r="B37" s="260"/>
      <c r="C37" s="139">
        <v>26600</v>
      </c>
      <c r="D37" s="98" t="s">
        <v>115</v>
      </c>
      <c r="E37" s="93"/>
      <c r="F37" s="93"/>
      <c r="G37" s="93"/>
      <c r="H37" s="93"/>
      <c r="I37" s="93"/>
      <c r="J37" s="90"/>
    </row>
    <row r="38" spans="1:10" x14ac:dyDescent="0.25">
      <c r="A38" s="257"/>
      <c r="B38" s="257"/>
      <c r="C38" s="257"/>
      <c r="D38" s="257"/>
      <c r="E38" s="257"/>
      <c r="F38" s="257"/>
      <c r="G38" s="257"/>
      <c r="H38" s="257"/>
      <c r="I38" s="257"/>
      <c r="J38" s="257"/>
    </row>
    <row r="39" spans="1:10" x14ac:dyDescent="0.25">
      <c r="A39" s="257" t="s">
        <v>83</v>
      </c>
      <c r="B39" s="257"/>
      <c r="C39" s="257"/>
      <c r="D39" s="257"/>
      <c r="E39" s="257"/>
      <c r="F39" s="257"/>
      <c r="G39" s="257"/>
      <c r="H39" s="257"/>
      <c r="I39" s="257"/>
      <c r="J39" s="257"/>
    </row>
    <row r="40" spans="1:10" x14ac:dyDescent="0.25">
      <c r="A40" s="257" t="s">
        <v>131</v>
      </c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0" x14ac:dyDescent="0.25">
      <c r="A41" s="257" t="s">
        <v>84</v>
      </c>
      <c r="B41" s="257"/>
      <c r="C41" s="257"/>
      <c r="D41" s="257"/>
      <c r="E41" s="257"/>
      <c r="F41" s="257"/>
      <c r="G41" s="257"/>
      <c r="H41" s="257"/>
      <c r="I41" s="257"/>
      <c r="J41" s="257"/>
    </row>
    <row r="42" spans="1:10" x14ac:dyDescent="0.25">
      <c r="A42" s="257"/>
      <c r="B42" s="257"/>
      <c r="C42" s="257"/>
      <c r="D42" s="257"/>
      <c r="E42" s="257"/>
      <c r="F42" s="257"/>
      <c r="G42" s="4"/>
      <c r="H42" s="4"/>
      <c r="I42" s="257"/>
      <c r="J42" s="257"/>
    </row>
    <row r="43" spans="1:10" x14ac:dyDescent="0.25">
      <c r="A43" s="257" t="s">
        <v>125</v>
      </c>
      <c r="B43" s="257"/>
      <c r="C43" s="257"/>
      <c r="D43" s="257"/>
      <c r="E43" s="257"/>
      <c r="F43" s="257"/>
      <c r="G43" s="257"/>
      <c r="H43" s="257"/>
      <c r="I43" s="257"/>
      <c r="J43" s="257"/>
    </row>
    <row r="44" spans="1:10" x14ac:dyDescent="0.25">
      <c r="A44" s="257" t="s">
        <v>85</v>
      </c>
      <c r="B44" s="257"/>
      <c r="C44" s="257"/>
      <c r="D44" s="257"/>
      <c r="E44" s="257"/>
      <c r="F44" s="257"/>
      <c r="G44" s="257"/>
      <c r="H44" s="257"/>
      <c r="I44" s="257"/>
      <c r="J44" s="257"/>
    </row>
    <row r="49" spans="1:1" x14ac:dyDescent="0.25">
      <c r="A49" s="91"/>
    </row>
  </sheetData>
  <mergeCells count="70">
    <mergeCell ref="A22:B22"/>
    <mergeCell ref="A25:B25"/>
    <mergeCell ref="A30:B30"/>
    <mergeCell ref="A31:B31"/>
    <mergeCell ref="F16:F17"/>
    <mergeCell ref="A23:B23"/>
    <mergeCell ref="A26:B26"/>
    <mergeCell ref="A38:J38"/>
    <mergeCell ref="A32:B32"/>
    <mergeCell ref="A28:B28"/>
    <mergeCell ref="A33:B33"/>
    <mergeCell ref="A27:B27"/>
    <mergeCell ref="A34:B34"/>
    <mergeCell ref="A35:B35"/>
    <mergeCell ref="A36:B36"/>
    <mergeCell ref="A37:B37"/>
    <mergeCell ref="A44:J44"/>
    <mergeCell ref="A39:J39"/>
    <mergeCell ref="A40:J40"/>
    <mergeCell ref="A41:J41"/>
    <mergeCell ref="A42:F42"/>
    <mergeCell ref="I42:J42"/>
    <mergeCell ref="A43:J43"/>
    <mergeCell ref="L29:M29"/>
    <mergeCell ref="L11:N11"/>
    <mergeCell ref="J28:J29"/>
    <mergeCell ref="A29:B29"/>
    <mergeCell ref="J20:J22"/>
    <mergeCell ref="A18:B18"/>
    <mergeCell ref="A19:B19"/>
    <mergeCell ref="J18:J19"/>
    <mergeCell ref="A24:B24"/>
    <mergeCell ref="A20:B20"/>
    <mergeCell ref="A21:B21"/>
    <mergeCell ref="A12:B12"/>
    <mergeCell ref="A13:B13"/>
    <mergeCell ref="A14:B14"/>
    <mergeCell ref="H16:H17"/>
    <mergeCell ref="I16:I17"/>
    <mergeCell ref="A7:B7"/>
    <mergeCell ref="J8:J9"/>
    <mergeCell ref="A15:B15"/>
    <mergeCell ref="J16:J17"/>
    <mergeCell ref="A9:B9"/>
    <mergeCell ref="C8:C9"/>
    <mergeCell ref="A10:B10"/>
    <mergeCell ref="A11:B11"/>
    <mergeCell ref="A8:B8"/>
    <mergeCell ref="D8:D9"/>
    <mergeCell ref="C16:C17"/>
    <mergeCell ref="D16:D17"/>
    <mergeCell ref="E16:E17"/>
    <mergeCell ref="G16:G17"/>
    <mergeCell ref="J4:J5"/>
    <mergeCell ref="E8:E9"/>
    <mergeCell ref="F8:F9"/>
    <mergeCell ref="G8:G9"/>
    <mergeCell ref="H4:H5"/>
    <mergeCell ref="I4:I5"/>
    <mergeCell ref="H8:H9"/>
    <mergeCell ref="I8:I9"/>
    <mergeCell ref="A6:B6"/>
    <mergeCell ref="E3:E5"/>
    <mergeCell ref="F3:I3"/>
    <mergeCell ref="G4:G5"/>
    <mergeCell ref="A3:B3"/>
    <mergeCell ref="A4:B4"/>
    <mergeCell ref="A5:B5"/>
    <mergeCell ref="C3:C5"/>
    <mergeCell ref="D3:D5"/>
  </mergeCells>
  <phoneticPr fontId="22" type="noConversion"/>
  <hyperlinks>
    <hyperlink ref="A23" location="P1022" display="P1022"/>
    <hyperlink ref="A25" location="P1022" display="P1022"/>
    <hyperlink ref="A26" location="P1022" display="P1022"/>
    <hyperlink ref="A30" location="P1022" display="P1022"/>
    <hyperlink ref="A31" location="P1022" display="P1022"/>
  </hyperlinks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Лист1</vt:lpstr>
      <vt:lpstr>Лист2</vt:lpstr>
      <vt:lpstr>Лист1!Область_печати</vt:lpstr>
      <vt:lpstr>Лист2!Область_печати</vt:lpstr>
      <vt:lpstr>стр.1!Область_печати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SASHA</cp:lastModifiedBy>
  <cp:lastPrinted>2023-06-28T07:05:39Z</cp:lastPrinted>
  <dcterms:created xsi:type="dcterms:W3CDTF">2020-01-10T09:12:32Z</dcterms:created>
  <dcterms:modified xsi:type="dcterms:W3CDTF">2023-06-28T07:05:49Z</dcterms:modified>
</cp:coreProperties>
</file>